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72.16.254.21\画像フォルダ\1002 理財課\04　令和７年度\04　入札関係\08　お試し暮らし住宅\HP公開用\"/>
    </mc:Choice>
  </mc:AlternateContent>
  <xr:revisionPtr revIDLastSave="0" documentId="13_ncr:1_{4908CC84-2E4E-4535-B2B3-726EF12034F8}" xr6:coauthVersionLast="47" xr6:coauthVersionMax="47" xr10:uidLastSave="{00000000-0000-0000-0000-000000000000}"/>
  <bookViews>
    <workbookView xWindow="-120" yWindow="-120" windowWidth="29040" windowHeight="17520" tabRatio="849" firstSheet="9" activeTab="11" xr2:uid="{00000000-000D-0000-FFFF-FFFF00000000}"/>
  </bookViews>
  <sheets>
    <sheet name="起工内容明細" sheetId="100" state="hidden" r:id="rId1"/>
    <sheet name="集計" sheetId="90" state="hidden" r:id="rId2"/>
    <sheet name="①共通費（新建）" sheetId="102" state="hidden" r:id="rId3"/>
    <sheet name="②共通費（改建）" sheetId="103" state="hidden" r:id="rId4"/>
    <sheet name="③共通費（新電）" sheetId="104" state="hidden" r:id="rId5"/>
    <sheet name="④共通費（改電）" sheetId="105" state="hidden" r:id="rId6"/>
    <sheet name="⑤共通費（新機）" sheetId="101" state="hidden" r:id="rId7"/>
    <sheet name="共通費（電気）" sheetId="174" state="hidden" r:id="rId8"/>
    <sheet name="共通費（機械）" sheetId="175" state="hidden" r:id="rId9"/>
    <sheet name="（印刷ｐ1のみ）表紙" sheetId="167" r:id="rId10"/>
    <sheet name="（印刷）科目別内訳" sheetId="182" r:id="rId11"/>
    <sheet name="（印刷）細目別内訳 " sheetId="186" r:id="rId12"/>
    <sheet name="代価表" sheetId="188" state="hidden" r:id="rId13"/>
    <sheet name="積算拾い資料" sheetId="184" state="hidden" r:id="rId14"/>
    <sheet name="見積比較表" sheetId="189" state="hidden" r:id="rId15"/>
    <sheet name="参考資料" sheetId="180" state="hidden" r:id="rId16"/>
  </sheets>
  <definedNames>
    <definedName name="_" localSheetId="2">#REF!</definedName>
    <definedName name="_" localSheetId="4">#REF!</definedName>
    <definedName name="_" localSheetId="5">#REF!</definedName>
    <definedName name="_" localSheetId="14">#REF!</definedName>
    <definedName name="_">#REF!</definedName>
    <definedName name="__123Graph_X" localSheetId="10" hidden="1">#REF!</definedName>
    <definedName name="__123Graph_X" localSheetId="11" hidden="1">#REF!</definedName>
    <definedName name="__123Graph_X" localSheetId="2" hidden="1">#REF!</definedName>
    <definedName name="__123Graph_X" localSheetId="4" hidden="1">#REF!</definedName>
    <definedName name="__123Graph_X" localSheetId="5" hidden="1">#REF!</definedName>
    <definedName name="__123Graph_X" localSheetId="14" hidden="1">#REF!</definedName>
    <definedName name="__123Graph_X" localSheetId="13" hidden="1">#REF!</definedName>
    <definedName name="__123Graph_X" hidden="1">#REF!</definedName>
    <definedName name="_0">#REF!</definedName>
    <definedName name="_1_D" localSheetId="14">#REF!</definedName>
    <definedName name="_1_D">#REF!</definedName>
    <definedName name="_1_G" localSheetId="14">#REF!</definedName>
    <definedName name="_1_G">#REF!</definedName>
    <definedName name="_1_K" localSheetId="14">#REF!</definedName>
    <definedName name="_1_K">#REF!</definedName>
    <definedName name="_1_M" localSheetId="14">#REF!</definedName>
    <definedName name="_1_M">#REF!</definedName>
    <definedName name="_1_N" localSheetId="14">#REF!</definedName>
    <definedName name="_1_N">#REF!</definedName>
    <definedName name="_100以下へ">#REF!</definedName>
    <definedName name="_100以上へ">#REF!</definedName>
    <definedName name="＿123" localSheetId="14" hidden="1">#REF!</definedName>
    <definedName name="＿123" hidden="1">#REF!</definedName>
    <definedName name="_1B4_">#REF!</definedName>
    <definedName name="_1廃材">#REF!</definedName>
    <definedName name="_2ND_MENU">#REF!</definedName>
    <definedName name="_2印刷範囲_3">#REF!</definedName>
    <definedName name="_2風呂釜">#REF!</definedName>
    <definedName name="_３便所浴室仕上げ">#REF!</definedName>
    <definedName name="_４_植栽">#REF!</definedName>
    <definedName name="_A">#REF!</definedName>
    <definedName name="_Area" localSheetId="10">#REF!</definedName>
    <definedName name="_Area" localSheetId="11">#REF!</definedName>
    <definedName name="_Area" localSheetId="14">#REF!</definedName>
    <definedName name="_Area" localSheetId="13">#REF!</definedName>
    <definedName name="_Area">#REF!</definedName>
    <definedName name="_b1">#REF!</definedName>
    <definedName name="_b2">#REF!</definedName>
    <definedName name="_b3">#REF!</definedName>
    <definedName name="_b4">#REF!</definedName>
    <definedName name="_C">#REF!</definedName>
    <definedName name="_D">#REF!</definedName>
    <definedName name="_DT">#REF!</definedName>
    <definedName name="_DW">#REF!</definedName>
    <definedName name="_E">#REF!</definedName>
    <definedName name="_F">#REF!</definedName>
    <definedName name="_Fill" localSheetId="10" hidden="1">#REF!</definedName>
    <definedName name="_Fill" localSheetId="11" hidden="1">#REF!</definedName>
    <definedName name="_Fill" localSheetId="2" hidden="1">#REF!</definedName>
    <definedName name="_Fill" localSheetId="4" hidden="1">#REF!</definedName>
    <definedName name="_Fill" localSheetId="5" hidden="1">#REF!</definedName>
    <definedName name="_Fill" localSheetId="14" hidden="1">#REF!</definedName>
    <definedName name="_Fill" localSheetId="13" hidden="1">#REF!</definedName>
    <definedName name="_Fill" hidden="1">#REF!</definedName>
    <definedName name="_xlnm._FilterDatabase" localSheetId="10" hidden="1">'（印刷）科目別内訳'!$E$1:$E$18</definedName>
    <definedName name="_xlnm._FilterDatabase" localSheetId="11" hidden="1">'（印刷）細目別内訳 '!$E$1:$E$458</definedName>
    <definedName name="_G">#REF!</definedName>
    <definedName name="_H1" localSheetId="14">#REF!</definedName>
    <definedName name="_H1">#REF!</definedName>
    <definedName name="_H10" localSheetId="14">#REF!</definedName>
    <definedName name="_H10">#REF!</definedName>
    <definedName name="_IS">#REF!</definedName>
    <definedName name="_Key1" localSheetId="10" hidden="1">#REF!</definedName>
    <definedName name="_Key1" localSheetId="11" hidden="1">#REF!</definedName>
    <definedName name="_Key1" localSheetId="2" hidden="1">#REF!</definedName>
    <definedName name="_Key1" localSheetId="4" hidden="1">#REF!</definedName>
    <definedName name="_Key1" localSheetId="5" hidden="1">#REF!</definedName>
    <definedName name="_Key1" localSheetId="14" hidden="1">#REF!</definedName>
    <definedName name="_Key1" localSheetId="13" hidden="1">#REF!</definedName>
    <definedName name="_Key1" hidden="1">#REF!</definedName>
    <definedName name="_Key2" localSheetId="10" hidden="1">#REF!</definedName>
    <definedName name="_Key2" localSheetId="11" hidden="1">#REF!</definedName>
    <definedName name="_Key2" localSheetId="2" hidden="1">#REF!</definedName>
    <definedName name="_Key2" localSheetId="4" hidden="1">#REF!</definedName>
    <definedName name="_Key2" localSheetId="5" hidden="1">#REF!</definedName>
    <definedName name="_Key2" localSheetId="14" hidden="1">#REF!</definedName>
    <definedName name="_Key2" localSheetId="13" hidden="1">#REF!</definedName>
    <definedName name="_Key2" hidden="1">#REF!</definedName>
    <definedName name="_lst1">#REF!</definedName>
    <definedName name="_MENU__RIGHT___">#REF!</definedName>
    <definedName name="_MENU__RIGHT__R">#REF!</definedName>
    <definedName name="_Order1" hidden="1">255</definedName>
    <definedName name="_Order2" hidden="1">255</definedName>
    <definedName name="_Regression_Int" hidden="1">1</definedName>
    <definedName name="_RIGHT__LEFT__L">#REF!</definedName>
    <definedName name="_RIGHT__RIGHT__">#REF!</definedName>
    <definedName name="_Sort" localSheetId="10" hidden="1">#REF!</definedName>
    <definedName name="_Sort" localSheetId="11" hidden="1">#REF!</definedName>
    <definedName name="_Sort" localSheetId="2" hidden="1">#REF!</definedName>
    <definedName name="_Sort" localSheetId="4" hidden="1">#REF!</definedName>
    <definedName name="_Sort" localSheetId="5" hidden="1">#REF!</definedName>
    <definedName name="_Sort" localSheetId="14" hidden="1">#REF!</definedName>
    <definedName name="_Sort" localSheetId="13" hidden="1">#REF!</definedName>
    <definedName name="_Sort" hidden="1">#REF!</definedName>
    <definedName name="_Table1_In1" localSheetId="10" hidden="1">#REF!</definedName>
    <definedName name="_Table1_In1" localSheetId="11" hidden="1">#REF!</definedName>
    <definedName name="_Table1_In1" localSheetId="2" hidden="1">#REF!</definedName>
    <definedName name="_Table1_In1" localSheetId="4" hidden="1">#REF!</definedName>
    <definedName name="_Table1_In1" localSheetId="5" hidden="1">#REF!</definedName>
    <definedName name="_Table1_In1" localSheetId="14" hidden="1">#REF!</definedName>
    <definedName name="_Table1_In1" localSheetId="13" hidden="1">#REF!</definedName>
    <definedName name="_Table1_In1" hidden="1">#REF!</definedName>
    <definedName name="_Table1_Out" localSheetId="10" hidden="1">#REF!</definedName>
    <definedName name="_Table1_Out" localSheetId="11" hidden="1">#REF!</definedName>
    <definedName name="_Table1_Out" localSheetId="2" hidden="1">#REF!</definedName>
    <definedName name="_Table1_Out" localSheetId="4" hidden="1">#REF!</definedName>
    <definedName name="_Table1_Out" localSheetId="5" hidden="1">#REF!</definedName>
    <definedName name="_Table1_Out" localSheetId="14" hidden="1">#REF!</definedName>
    <definedName name="_Table1_Out" localSheetId="13" hidden="1">#REF!</definedName>
    <definedName name="_Table1_Out" hidden="1">#REF!</definedName>
    <definedName name="\0" localSheetId="14">#REF!</definedName>
    <definedName name="\0">#REF!</definedName>
    <definedName name="\a" localSheetId="2">#REF!</definedName>
    <definedName name="\a" localSheetId="3">#REF!</definedName>
    <definedName name="\a" localSheetId="5">#REF!</definedName>
    <definedName name="\a" localSheetId="14">#REF!</definedName>
    <definedName name="\a">#REF!</definedName>
    <definedName name="\b" localSheetId="14">#REF!</definedName>
    <definedName name="\b">#REF!</definedName>
    <definedName name="\c" localSheetId="10">#REF!</definedName>
    <definedName name="\c" localSheetId="11">#REF!</definedName>
    <definedName name="\c" localSheetId="14">#REF!</definedName>
    <definedName name="\c" localSheetId="13">#REF!</definedName>
    <definedName name="\c">#REF!</definedName>
    <definedName name="\d" localSheetId="10">#REF!</definedName>
    <definedName name="\d" localSheetId="11">#REF!</definedName>
    <definedName name="\d" localSheetId="14">#REF!</definedName>
    <definedName name="\d" localSheetId="13">#REF!</definedName>
    <definedName name="\d">#REF!</definedName>
    <definedName name="\e" localSheetId="14">#REF!</definedName>
    <definedName name="\e">#REF!</definedName>
    <definedName name="\f" localSheetId="14">#REF!</definedName>
    <definedName name="\f">#REF!</definedName>
    <definedName name="\g" localSheetId="14">#REF!</definedName>
    <definedName name="\g">#REF!</definedName>
    <definedName name="\h">#N/A</definedName>
    <definedName name="\i" localSheetId="14">#N/A</definedName>
    <definedName name="\i">#REF!</definedName>
    <definedName name="\j">#N/A</definedName>
    <definedName name="\k">#N/A</definedName>
    <definedName name="\M" localSheetId="10">#REF!</definedName>
    <definedName name="\M" localSheetId="11">#REF!</definedName>
    <definedName name="\m" localSheetId="14">#REF!</definedName>
    <definedName name="\M" localSheetId="13">#REF!</definedName>
    <definedName name="\m">#REF!</definedName>
    <definedName name="\n" localSheetId="14">#REF!</definedName>
    <definedName name="\n">#REF!</definedName>
    <definedName name="\P" localSheetId="2">#REF!</definedName>
    <definedName name="\P" localSheetId="4">#REF!</definedName>
    <definedName name="\P" localSheetId="5">#REF!</definedName>
    <definedName name="\p" localSheetId="14">#REF!</definedName>
    <definedName name="\P">#REF!</definedName>
    <definedName name="\q">#N/A</definedName>
    <definedName name="\r" localSheetId="2">#REF!</definedName>
    <definedName name="\r" localSheetId="3">#REF!</definedName>
    <definedName name="\r" localSheetId="5">#REF!</definedName>
    <definedName name="\R" localSheetId="14">#REF!</definedName>
    <definedName name="\r">#REF!</definedName>
    <definedName name="\s" localSheetId="10">#REF!</definedName>
    <definedName name="\s" localSheetId="11">#REF!</definedName>
    <definedName name="\s" localSheetId="14">#REF!</definedName>
    <definedName name="\s" localSheetId="13">#REF!</definedName>
    <definedName name="\s">#REF!</definedName>
    <definedName name="\w">#N/A</definedName>
    <definedName name="\z">#REF!</definedName>
    <definedName name="a" localSheetId="10">#REF!</definedName>
    <definedName name="a" localSheetId="11">#REF!</definedName>
    <definedName name="A" localSheetId="14">#REF!</definedName>
    <definedName name="a" localSheetId="13">#REF!</definedName>
    <definedName name="A">#REF!</definedName>
    <definedName name="A3A">#REF!</definedName>
    <definedName name="A3材">#REF!</definedName>
    <definedName name="A3材__料">#REF!</definedName>
    <definedName name="aa" localSheetId="2">#REF!</definedName>
    <definedName name="aa" localSheetId="3">#REF!</definedName>
    <definedName name="aa" localSheetId="5">#REF!</definedName>
    <definedName name="AA" localSheetId="14">#REF!</definedName>
    <definedName name="aa">#REF!</definedName>
    <definedName name="aaa" localSheetId="14">#REF!</definedName>
    <definedName name="aaa">#REF!</definedName>
    <definedName name="aaaa" localSheetId="14">#REF!</definedName>
    <definedName name="aaaa">#REF!</definedName>
    <definedName name="AK">#REF!</definedName>
    <definedName name="AR">#REF!</definedName>
    <definedName name="AS">#REF!</definedName>
    <definedName name="AT">#REF!</definedName>
    <definedName name="AW">#REF!</definedName>
    <definedName name="A金額" localSheetId="14">#REF!</definedName>
    <definedName name="A金額">#REF!</definedName>
    <definedName name="A金額合計" localSheetId="14">#REF!</definedName>
    <definedName name="A金額合計">#REF!</definedName>
    <definedName name="Ａ採用" localSheetId="14">#REF!</definedName>
    <definedName name="Ａ採用">#REF!</definedName>
    <definedName name="Ｂ" localSheetId="4">#REF!</definedName>
    <definedName name="Ｂ" localSheetId="14" hidden="1">#REF!</definedName>
    <definedName name="Ｂ">#REF!</definedName>
    <definedName name="B1小数点">#REF!</definedName>
    <definedName name="B3小数点">#REF!</definedName>
    <definedName name="B5小数点">#REF!</definedName>
    <definedName name="B7小数点">#REF!</definedName>
    <definedName name="B9小数点">#REF!</definedName>
    <definedName name="bb" localSheetId="2">#REF!</definedName>
    <definedName name="bb" localSheetId="3">#REF!</definedName>
    <definedName name="bb" localSheetId="5">#REF!</definedName>
    <definedName name="BB" localSheetId="14">#REF!</definedName>
    <definedName name="bb">#REF!</definedName>
    <definedName name="BK">#REF!</definedName>
    <definedName name="BR">#REF!</definedName>
    <definedName name="BS">#REF!</definedName>
    <definedName name="BT">#REF!</definedName>
    <definedName name="BW">#REF!</definedName>
    <definedName name="B金額" localSheetId="14">#REF!</definedName>
    <definedName name="B金額">#REF!</definedName>
    <definedName name="B採用" localSheetId="14">#REF!</definedName>
    <definedName name="B採用">#REF!</definedName>
    <definedName name="C_2小数点">#REF!</definedName>
    <definedName name="CATV">集計!$B$1:$Z$65536</definedName>
    <definedName name="CATV設備">集計!$B$1:$Z$65536</definedName>
    <definedName name="CC">#REF!</definedName>
    <definedName name="ccc">#REF!</definedName>
    <definedName name="CK">#REF!</definedName>
    <definedName name="color_chart" localSheetId="2">#REF!</definedName>
    <definedName name="color_chart" localSheetId="3">#REF!</definedName>
    <definedName name="color_chart" localSheetId="5">#REF!</definedName>
    <definedName name="color_chart" localSheetId="14">#REF!</definedName>
    <definedName name="color_chart">#REF!</definedName>
    <definedName name="color_chart2" localSheetId="14">#REF!</definedName>
    <definedName name="color_chart2">#REF!</definedName>
    <definedName name="COUNT" localSheetId="14">#REF!</definedName>
    <definedName name="COUNT">#REF!</definedName>
    <definedName name="_xlnm.Criteria" localSheetId="2">#REF!</definedName>
    <definedName name="_xlnm.Criteria" localSheetId="3">#REF!</definedName>
    <definedName name="_xlnm.Criteria" localSheetId="5">#REF!</definedName>
    <definedName name="_xlnm.Criteria" localSheetId="14">#REF!</definedName>
    <definedName name="_xlnm.Criteria">#REF!</definedName>
    <definedName name="Criteria_MI" localSheetId="2">#REF!</definedName>
    <definedName name="Criteria_MI" localSheetId="3">#REF!</definedName>
    <definedName name="Criteria_MI" localSheetId="5">#REF!</definedName>
    <definedName name="Criteria_MI" localSheetId="14">#REF!</definedName>
    <definedName name="Criteria_MI">#REF!</definedName>
    <definedName name="CS">#REF!</definedName>
    <definedName name="CT">#REF!</definedName>
    <definedName name="CW">#REF!</definedName>
    <definedName name="C金額" localSheetId="14">#REF!</definedName>
    <definedName name="C金額">#REF!</definedName>
    <definedName name="C採用" localSheetId="14">#REF!</definedName>
    <definedName name="C採用">#REF!</definedName>
    <definedName name="C小数点">#REF!</definedName>
    <definedName name="DATA" localSheetId="14">#REF!</definedName>
    <definedName name="DATA">#REF!</definedName>
    <definedName name="DATA01" localSheetId="14">#REF!</definedName>
    <definedName name="DATA01">#REF!</definedName>
    <definedName name="DATA02" localSheetId="14">#REF!</definedName>
    <definedName name="DATA02">#REF!</definedName>
    <definedName name="DATA03" localSheetId="14">#REF!</definedName>
    <definedName name="DATA03">#REF!</definedName>
    <definedName name="DATA1" localSheetId="14">#REF!</definedName>
    <definedName name="DATA1">#REF!</definedName>
    <definedName name="_xlnm.Database" localSheetId="2">#REF!</definedName>
    <definedName name="_xlnm.Database" localSheetId="3">#REF!</definedName>
    <definedName name="_xlnm.Database" localSheetId="5">#REF!</definedName>
    <definedName name="_xlnm.Database" localSheetId="14">#REF!</definedName>
    <definedName name="_xlnm.Database">#REF!</definedName>
    <definedName name="Database_MI" localSheetId="2">#REF!</definedName>
    <definedName name="Database_MI" localSheetId="3">#REF!</definedName>
    <definedName name="Database_MI" localSheetId="5">#REF!</definedName>
    <definedName name="Database_MI" localSheetId="14">#REF!</definedName>
    <definedName name="Database_MI">#REF!</definedName>
    <definedName name="DD">#REF!</definedName>
    <definedName name="DENKO">#REF!</definedName>
    <definedName name="DFNAME">#N/A</definedName>
    <definedName name="DK">#REF!</definedName>
    <definedName name="DNPAGE" localSheetId="14">#REF!</definedName>
    <definedName name="DNPAGE">#REF!</definedName>
    <definedName name="DS">#REF!</definedName>
    <definedName name="DT">#REF!</definedName>
    <definedName name="DW">#REF!</definedName>
    <definedName name="D金額" localSheetId="14">#REF!</definedName>
    <definedName name="D金額">#REF!</definedName>
    <definedName name="D採用" localSheetId="14">#REF!</definedName>
    <definedName name="D採用">#REF!</definedName>
    <definedName name="e" localSheetId="14">#REF!</definedName>
    <definedName name="E" hidden="1">#REF!</definedName>
    <definedName name="ECOUNT" localSheetId="14">#REF!</definedName>
    <definedName name="ECOUNT">#REF!</definedName>
    <definedName name="EE">#REF!</definedName>
    <definedName name="EK">#REF!</definedName>
    <definedName name="ENPAGE" localSheetId="14">#REF!</definedName>
    <definedName name="ENPAGE">#REF!</definedName>
    <definedName name="EPAJI" localSheetId="14">#REF!</definedName>
    <definedName name="EPAJI">#REF!</definedName>
    <definedName name="ES">#REF!</definedName>
    <definedName name="ET">#REF!</definedName>
    <definedName name="EW">#REF!</definedName>
    <definedName name="_xlnm.Extract" localSheetId="2">#REF!</definedName>
    <definedName name="_xlnm.Extract" localSheetId="3">#REF!</definedName>
    <definedName name="_xlnm.Extract" localSheetId="5">#REF!</definedName>
    <definedName name="_xlnm.Extract" localSheetId="14">#REF!</definedName>
    <definedName name="_xlnm.Extract">#REF!</definedName>
    <definedName name="Extract_MI" localSheetId="2">#REF!</definedName>
    <definedName name="Extract_MI" localSheetId="3">#REF!</definedName>
    <definedName name="Extract_MI" localSheetId="5">#REF!</definedName>
    <definedName name="Extract_MI" localSheetId="14">#REF!</definedName>
    <definedName name="Extract_MI">#REF!</definedName>
    <definedName name="E金額" localSheetId="14">#REF!</definedName>
    <definedName name="E金額">#REF!</definedName>
    <definedName name="E採用" localSheetId="14">#REF!</definedName>
    <definedName name="E採用">#REF!</definedName>
    <definedName name="E代価" localSheetId="14" hidden="1">#REF!</definedName>
    <definedName name="E代価" hidden="1">#REF!</definedName>
    <definedName name="E別紙明細" localSheetId="14" hidden="1">#REF!</definedName>
    <definedName name="E別紙明細" hidden="1">#REF!</definedName>
    <definedName name="F">#REF!</definedName>
    <definedName name="fax" localSheetId="2" hidden="1">#REF!</definedName>
    <definedName name="fax" localSheetId="4" hidden="1">#REF!</definedName>
    <definedName name="fax" localSheetId="5" hidden="1">#REF!</definedName>
    <definedName name="fax" localSheetId="14" hidden="1">#REF!</definedName>
    <definedName name="fax" hidden="1">#REF!</definedName>
    <definedName name="FF">#REF!</definedName>
    <definedName name="FILE読込ｻﾌﾞﾒﾆｭｰ" localSheetId="14">#REF!</definedName>
    <definedName name="FILE読込ｻﾌﾞﾒﾆｭｰ">#REF!</definedName>
    <definedName name="FILE読込部" localSheetId="14">#REF!</definedName>
    <definedName name="FILE読込部">#REF!</definedName>
    <definedName name="FK">#REF!</definedName>
    <definedName name="FS">#REF!</definedName>
    <definedName name="FSUB" localSheetId="14">#REF!</definedName>
    <definedName name="FSUB">#REF!</definedName>
    <definedName name="FT">#REF!</definedName>
    <definedName name="FUKASA">#REF!</definedName>
    <definedName name="FW">#REF!</definedName>
    <definedName name="GG">#REF!</definedName>
    <definedName name="GK">#REF!</definedName>
    <definedName name="GS">#REF!</definedName>
    <definedName name="GT">#REF!</definedName>
    <definedName name="GW">#REF!</definedName>
    <definedName name="H_ALL_PRN">#REF!</definedName>
    <definedName name="H_ONLY_PRN">#REF!</definedName>
    <definedName name="H_PRN">#REF!</definedName>
    <definedName name="H_PRN_1">#REF!</definedName>
    <definedName name="H_PRN_MENU">#REF!</definedName>
    <definedName name="H_PRN_Y_N">#REF!</definedName>
    <definedName name="H2４１６058" localSheetId="14">#REF!</definedName>
    <definedName name="H2４１６058">#REF!</definedName>
    <definedName name="H2O" localSheetId="14">#REF!</definedName>
    <definedName name="H2O">#REF!</definedName>
    <definedName name="HABA">#REF!</definedName>
    <definedName name="HEIMEN">#REF!</definedName>
    <definedName name="HH">#REF!</definedName>
    <definedName name="Hind" localSheetId="2">#REF!</definedName>
    <definedName name="Hind" localSheetId="3">#REF!</definedName>
    <definedName name="Hind" localSheetId="5">#REF!</definedName>
    <definedName name="Hind" localSheetId="14">#REF!</definedName>
    <definedName name="Hind">#REF!</definedName>
    <definedName name="HIVP">#REF!</definedName>
    <definedName name="HK">#REF!</definedName>
    <definedName name="HO">#REF!</definedName>
    <definedName name="HONHABA">#REF!</definedName>
    <definedName name="HONNAGASA">#REF!</definedName>
    <definedName name="HS">#REF!</definedName>
    <definedName name="HT">#REF!</definedName>
    <definedName name="HUTUU">#REF!</definedName>
    <definedName name="HW">#REF!</definedName>
    <definedName name="II">#REF!</definedName>
    <definedName name="IK">#REF!</definedName>
    <definedName name="IS">#REF!</definedName>
    <definedName name="IT">#REF!</definedName>
    <definedName name="IW">#REF!</definedName>
    <definedName name="JV名" localSheetId="2">#REF!</definedName>
    <definedName name="JV名" localSheetId="3">#REF!</definedName>
    <definedName name="JV名" localSheetId="5">#REF!</definedName>
    <definedName name="JV名" localSheetId="14">#REF!</definedName>
    <definedName name="JV名">#REF!</definedName>
    <definedName name="KAKUNIN">#REF!</definedName>
    <definedName name="KEISAN">#REF!</definedName>
    <definedName name="ｋｅｎｃｈｉｋｕ" localSheetId="14" hidden="1">#REF!</definedName>
    <definedName name="ｋｅｎｃｈｉｋｕ" hidden="1">#REF!</definedName>
    <definedName name="kenchiku2" localSheetId="14" hidden="1">#REF!</definedName>
    <definedName name="kenchiku2" hidden="1">#REF!</definedName>
    <definedName name="Kimitsu" localSheetId="14">#REF!</definedName>
    <definedName name="Kimitsu">#REF!</definedName>
    <definedName name="KIN_IRI">#REF!</definedName>
    <definedName name="KNAME">#N/A</definedName>
    <definedName name="ko" localSheetId="14" hidden="1">#REF!</definedName>
    <definedName name="ko" hidden="1">#REF!</definedName>
    <definedName name="KOTEI">#REF!</definedName>
    <definedName name="KOTEI_CLR">#REF!</definedName>
    <definedName name="KOTEI_MENU">#REF!</definedName>
    <definedName name="KT">#REF!</definedName>
    <definedName name="L_表へ">#REF!</definedName>
    <definedName name="LAN">集計!$B$1:$Z$65536</definedName>
    <definedName name="LAST" localSheetId="14">#REF!</definedName>
    <definedName name="LAST">#REF!</definedName>
    <definedName name="LINE_DEL_STEP">#REF!</definedName>
    <definedName name="lllllll">#REF!</definedName>
    <definedName name="M">#REF!</definedName>
    <definedName name="MEIN_MENU">#REF!</definedName>
    <definedName name="MENU" localSheetId="14">#REF!</definedName>
    <definedName name="MENU">#REF!</definedName>
    <definedName name="mizuta" localSheetId="14" hidden="1">#REF!</definedName>
    <definedName name="mizuta" hidden="1">#REF!</definedName>
    <definedName name="N">#REF!</definedName>
    <definedName name="NAGASA">#REF!</definedName>
    <definedName name="NEW_DATA">#REF!</definedName>
    <definedName name="NO_FILE_ERR">#REF!</definedName>
    <definedName name="NO_FILE_ERR_2">#REF!</definedName>
    <definedName name="NO_FILE_ERR_3">#REF!</definedName>
    <definedName name="№" localSheetId="10">#REF!</definedName>
    <definedName name="№" localSheetId="11">#REF!</definedName>
    <definedName name="№" localSheetId="2">#REF!</definedName>
    <definedName name="№" localSheetId="5">#REF!</definedName>
    <definedName name="№" localSheetId="14">#REF!</definedName>
    <definedName name="№" localSheetId="13">#REF!</definedName>
    <definedName name="№">#REF!</definedName>
    <definedName name="Ｐ">#REF!</definedName>
    <definedName name="PAGE1" localSheetId="14">#REF!</definedName>
    <definedName name="PAGE1">#REF!</definedName>
    <definedName name="PAGE2">#REF!</definedName>
    <definedName name="PAGE3" localSheetId="14">#REF!</definedName>
    <definedName name="PAGE3">#REF!</definedName>
    <definedName name="PAGE4" localSheetId="14">#REF!</definedName>
    <definedName name="PAGE4">#REF!</definedName>
    <definedName name="PAGE5" localSheetId="14">#REF!</definedName>
    <definedName name="PAGE5">#REF!</definedName>
    <definedName name="PAGE6" localSheetId="14">#REF!</definedName>
    <definedName name="PAGE6">#REF!</definedName>
    <definedName name="PAGE7" localSheetId="14">#REF!</definedName>
    <definedName name="PAGE7">#REF!</definedName>
    <definedName name="PAGE8" localSheetId="14">#REF!</definedName>
    <definedName name="PAGE8">#REF!</definedName>
    <definedName name="PAJI" localSheetId="14">#REF!</definedName>
    <definedName name="PAJI">#REF!</definedName>
    <definedName name="PRI" localSheetId="14">#REF!</definedName>
    <definedName name="PRI">#REF!</definedName>
    <definedName name="PRINT" localSheetId="14">#REF!</definedName>
    <definedName name="PRINT">#REF!</definedName>
    <definedName name="_xlnm.Print_Area" localSheetId="10">'（印刷）科目別内訳'!$A$1:$I$18</definedName>
    <definedName name="_xlnm.Print_Area" localSheetId="11">'（印刷）細目別内訳 '!$A$1:$I$146</definedName>
    <definedName name="_xlnm.Print_Area" localSheetId="9">'（印刷ｐ1のみ）表紙'!$A$1:$N$38</definedName>
    <definedName name="_xlnm.Print_Area" localSheetId="2">'①共通費（新建）'!$A$1:$J$49</definedName>
    <definedName name="_xlnm.Print_Area" localSheetId="3">'②共通費（改建）'!$A$1:$J$49</definedName>
    <definedName name="_xlnm.Print_Area" localSheetId="4">'③共通費（新電）'!$A$1:$J$49</definedName>
    <definedName name="_xlnm.Print_Area" localSheetId="5">'④共通費（改電）'!$A$1:$J$49</definedName>
    <definedName name="_xlnm.Print_Area" localSheetId="6">'⑤共通費（新機）'!$A$1:$J$49</definedName>
    <definedName name="_xlnm.Print_Area" localSheetId="8">'共通費（機械）'!$A$50:$L$98</definedName>
    <definedName name="_xlnm.Print_Area" localSheetId="7">'共通費（電気）'!$A$50:$L$98</definedName>
    <definedName name="_xlnm.Print_Area" localSheetId="14">見積比較表!$A$1:$P$83</definedName>
    <definedName name="_xlnm.Print_Area" localSheetId="1">集計!$A$1:$J$23</definedName>
    <definedName name="_xlnm.Print_Area" localSheetId="13">積算拾い資料!$A$1:$H$144</definedName>
    <definedName name="_xlnm.Print_Area" localSheetId="12">代価表!$A$1:$L$107</definedName>
    <definedName name="_xlnm.Print_Area">#REF!</definedName>
    <definedName name="Print_Area_MI" localSheetId="14">#REF!</definedName>
    <definedName name="PRINT_AREA_MI">#REF!</definedName>
    <definedName name="PRINT_AREA_MI1" localSheetId="14">#REF!</definedName>
    <definedName name="PRINT_AREA_MI1">#REF!</definedName>
    <definedName name="PRINT_AREA1" localSheetId="14">#REF!</definedName>
    <definedName name="PRINT_AREA1">#REF!</definedName>
    <definedName name="Print_Area2" localSheetId="14">#REF!</definedName>
    <definedName name="Print_Area2">#REF!</definedName>
    <definedName name="Print_Area3">#REF!</definedName>
    <definedName name="Print_Area4">#REF!</definedName>
    <definedName name="PRINT_MENU">#REF!</definedName>
    <definedName name="PRINT_TITLE" localSheetId="2">#REF!</definedName>
    <definedName name="PRINT_TITLE" localSheetId="4">#REF!</definedName>
    <definedName name="PRINT_TITLE" localSheetId="5">#REF!</definedName>
    <definedName name="PRINT_TITLE" localSheetId="14">#REF!</definedName>
    <definedName name="PRINT_TITLE">#REF!</definedName>
    <definedName name="_xlnm.Print_Titles" localSheetId="10">'（印刷）科目別内訳'!$1:$2</definedName>
    <definedName name="_xlnm.Print_Titles" localSheetId="11">'（印刷）細目別内訳 '!$1:$2</definedName>
    <definedName name="_xlnm.Print_Titles" localSheetId="12">代価表!$3:$4</definedName>
    <definedName name="_xlnm.Print_Titles">#REF!</definedName>
    <definedName name="Print_Titles_MI" localSheetId="14">#REF!</definedName>
    <definedName name="PRINT_TITLES_MI">#REF!</definedName>
    <definedName name="PRINT_TITLES_MI1">#REF!</definedName>
    <definedName name="PRINT_TITLES1" localSheetId="14">#REF!</definedName>
    <definedName name="print_Titles1">#REF!</definedName>
    <definedName name="PRINTER_ERR">#REF!</definedName>
    <definedName name="Q">#REF!</definedName>
    <definedName name="qqq">#REF!</definedName>
    <definedName name="qqqq">#REF!</definedName>
    <definedName name="QSUB" localSheetId="14">#REF!</definedName>
    <definedName name="QSUB">#REF!</definedName>
    <definedName name="ｑｗ">#REF!</definedName>
    <definedName name="READ_FILE_START">#REF!</definedName>
    <definedName name="S">#REF!</definedName>
    <definedName name="S_ALL_PRN">#REF!</definedName>
    <definedName name="S_ONLY_PRN">#REF!</definedName>
    <definedName name="S_PRN">#REF!</definedName>
    <definedName name="S_PRN_1">#REF!</definedName>
    <definedName name="S_PRN_MENU">#REF!</definedName>
    <definedName name="S_PRN_Y_N">#REF!</definedName>
    <definedName name="sss">#REF!</definedName>
    <definedName name="ST">#REF!</definedName>
    <definedName name="STPAGE" localSheetId="14">#REF!</definedName>
    <definedName name="STPAGE">#REF!</definedName>
    <definedName name="SUM">#REF!</definedName>
    <definedName name="TACHIAGARI">#REF!</definedName>
    <definedName name="TEL">集計!$B$1:$Z$65536</definedName>
    <definedName name="testpatern" localSheetId="2">#REF!</definedName>
    <definedName name="testpatern" localSheetId="3">#REF!</definedName>
    <definedName name="testpatern" localSheetId="5">#REF!</definedName>
    <definedName name="testpatern" localSheetId="14">#REF!</definedName>
    <definedName name="testpatern">#REF!</definedName>
    <definedName name="TFMANE">#N/A</definedName>
    <definedName name="TPAJI" localSheetId="14">#REF!</definedName>
    <definedName name="TPAJI">#REF!</definedName>
    <definedName name="TS">#REF!</definedName>
    <definedName name="TT">#REF!</definedName>
    <definedName name="uti" localSheetId="14">#REF!</definedName>
    <definedName name="uti">#REF!</definedName>
    <definedName name="V">#REF!</definedName>
    <definedName name="v.土工事">#REF!</definedName>
    <definedName name="W">#REF!</definedName>
    <definedName name="w.地業工事">#REF!</definedName>
    <definedName name="WJ2_TXT">#REF!</definedName>
    <definedName name="WJ2_TXT_ESC">#REF!</definedName>
    <definedName name="WJ2_TXT_MENU">#REF!</definedName>
    <definedName name="work" localSheetId="2">#REF!</definedName>
    <definedName name="work" localSheetId="3">#REF!</definedName>
    <definedName name="work" localSheetId="5">#REF!</definedName>
    <definedName name="work" localSheetId="14">#REF!</definedName>
    <definedName name="work">#REF!</definedName>
    <definedName name="WORK2" localSheetId="2">#REF!</definedName>
    <definedName name="WORK2" localSheetId="3">#REF!</definedName>
    <definedName name="WORK2" localSheetId="5">#REF!</definedName>
    <definedName name="WORK2" localSheetId="14">#REF!</definedName>
    <definedName name="WORK2">#REF!</definedName>
    <definedName name="WT">#REF!</definedName>
    <definedName name="www">#REF!</definedName>
    <definedName name="x.コンクリート工事">#REF!</definedName>
    <definedName name="xs">#REF!</definedName>
    <definedName name="Y">#REF!</definedName>
    <definedName name="y.型枠工事">#REF!</definedName>
    <definedName name="YN">#N/A</definedName>
    <definedName name="YORI">#REF!</definedName>
    <definedName name="Ｚ" localSheetId="2">#REF!</definedName>
    <definedName name="Ｚ" localSheetId="5">#REF!</definedName>
    <definedName name="Z" localSheetId="14">#REF!</definedName>
    <definedName name="Ｚ">#REF!</definedName>
    <definedName name="z.鉄筋工事">#REF!</definedName>
    <definedName name="zzz">#REF!</definedName>
    <definedName name="ぁ" localSheetId="14" hidden="1">#REF!</definedName>
    <definedName name="ぁ" hidden="1">#REF!</definedName>
    <definedName name="あ" localSheetId="2">#REF!</definedName>
    <definedName name="あ" localSheetId="5">#REF!</definedName>
    <definedName name="あ" localSheetId="14">#REF!</definedName>
    <definedName name="あ">#REF!</definedName>
    <definedName name="あ853">#REF!</definedName>
    <definedName name="ぁヴぁ" localSheetId="14" hidden="1">#REF!</definedName>
    <definedName name="ぁヴぁ" hidden="1">#REF!</definedName>
    <definedName name="ぁざ" localSheetId="14" hidden="1">#REF!</definedName>
    <definedName name="ぁざ" hidden="1">#REF!</definedName>
    <definedName name="い" localSheetId="14" hidden="1">#REF!</definedName>
    <definedName name="い" hidden="1">#REF!</definedName>
    <definedName name="ぇ" localSheetId="14" hidden="1">#REF!</definedName>
    <definedName name="ぇ" hidden="1">#REF!</definedName>
    <definedName name="え" localSheetId="14" hidden="1">#REF!</definedName>
    <definedName name="え" hidden="1">#REF!</definedName>
    <definedName name="えい" localSheetId="14" hidden="1">#REF!</definedName>
    <definedName name="えい" hidden="1">#REF!</definedName>
    <definedName name="おまけ">#REF!</definedName>
    <definedName name="おまけSUB">#REF!</definedName>
    <definedName name="があっが" localSheetId="14" hidden="1">#REF!</definedName>
    <definedName name="があっが" hidden="1">#REF!</definedName>
    <definedName name="ガードマン" localSheetId="14">#REF!</definedName>
    <definedName name="ガードマン">#REF!</definedName>
    <definedName name="かう" localSheetId="14" hidden="1">#REF!</definedName>
    <definedName name="かう" hidden="1">#REF!</definedName>
    <definedName name="がか" localSheetId="14" hidden="1">#REF!</definedName>
    <definedName name="がか" hidden="1">#REF!</definedName>
    <definedName name="かかえ" localSheetId="14" hidden="1">#REF!</definedName>
    <definedName name="かかえ" hidden="1">#REF!</definedName>
    <definedName name="かかか" localSheetId="14" hidden="1">#REF!</definedName>
    <definedName name="かかか" hidden="1">#REF!</definedName>
    <definedName name="かさ" localSheetId="14" hidden="1">#REF!</definedName>
    <definedName name="かさ" hidden="1">#REF!</definedName>
    <definedName name="ガラス工" localSheetId="14">#REF!</definedName>
    <definedName name="ガラス工">#REF!</definedName>
    <definedName name="くぁ" localSheetId="14" hidden="1">#REF!</definedName>
    <definedName name="くぁ" hidden="1">#REF!</definedName>
    <definedName name="くぁくぁ" localSheetId="14" hidden="1">#REF!</definedName>
    <definedName name="くぁくぁ" hidden="1">#REF!</definedName>
    <definedName name="ｺｳﾊﾞｲ">#REF!</definedName>
    <definedName name="ｺﾝｾﾝﾄ分岐">集計!$B$1:$Z$65536</definedName>
    <definedName name="さ" localSheetId="14">#REF!</definedName>
    <definedName name="さ" hidden="1">#REF!</definedName>
    <definedName name="ざさ" localSheetId="14" hidden="1">#REF!</definedName>
    <definedName name="ざさ" hidden="1">#REF!</definedName>
    <definedName name="さだ" localSheetId="14" hidden="1">#REF!</definedName>
    <definedName name="さだ" hidden="1">#REF!</definedName>
    <definedName name="サッシ工" localSheetId="14">#REF!</definedName>
    <definedName name="サッシ工">#REF!</definedName>
    <definedName name="スラブ" localSheetId="14">#REF!</definedName>
    <definedName name="スラブ">#REF!</definedName>
    <definedName name="た" localSheetId="14" hidden="1">#REF!</definedName>
    <definedName name="た" hidden="1">#REF!</definedName>
    <definedName name="だ" localSheetId="14" hidden="1">#REF!</definedName>
    <definedName name="だ" hidden="1">#REF!</definedName>
    <definedName name="ﾀｲﾄﾙ行" localSheetId="10">#REF!</definedName>
    <definedName name="ﾀｲﾄﾙ行" localSheetId="11">#REF!</definedName>
    <definedName name="ﾀｲﾄﾙ行" localSheetId="2">#REF!</definedName>
    <definedName name="ﾀｲﾄﾙ行" localSheetId="4">#REF!</definedName>
    <definedName name="ﾀｲﾄﾙ行" localSheetId="5">#REF!</definedName>
    <definedName name="ﾀｲﾄﾙ行" localSheetId="14">#REF!</definedName>
    <definedName name="ﾀｲﾄﾙ行" localSheetId="13">#REF!</definedName>
    <definedName name="ﾀｲﾄﾙ行">#REF!</definedName>
    <definedName name="タイル工" localSheetId="14">#REF!</definedName>
    <definedName name="タイル工">#REF!</definedName>
    <definedName name="だえ" localSheetId="14" hidden="1">#REF!</definedName>
    <definedName name="だえ" hidden="1">#REF!</definedName>
    <definedName name="ださ" localSheetId="14" hidden="1">#REF!</definedName>
    <definedName name="ださ" hidden="1">#REF!</definedName>
    <definedName name="だだだ" localSheetId="14" hidden="1">#REF!</definedName>
    <definedName name="だだだ" hidden="1">#REF!</definedName>
    <definedName name="だだふぁ" localSheetId="14" hidden="1">#REF!</definedName>
    <definedName name="だだふぁ" hidden="1">#REF!</definedName>
    <definedName name="だふぁは" localSheetId="14" hidden="1">#REF!</definedName>
    <definedName name="だふぁは" hidden="1">#REF!</definedName>
    <definedName name="ﾁ46">#N/A</definedName>
    <definedName name="データ" localSheetId="14">#REF!</definedName>
    <definedName name="データ">#REF!</definedName>
    <definedName name="ﾃﾞｰﾀ再保管" localSheetId="14">#REF!</definedName>
    <definedName name="ﾃﾞｰﾀ再保管">#REF!</definedName>
    <definedName name="なたい" localSheetId="14" hidden="1">#REF!</definedName>
    <definedName name="なたい" hidden="1">#REF!</definedName>
    <definedName name="なな" localSheetId="14" hidden="1">#REF!</definedName>
    <definedName name="なな" hidden="1">#REF!</definedName>
    <definedName name="なは" localSheetId="14" hidden="1">#REF!</definedName>
    <definedName name="なは" hidden="1">#REF!</definedName>
    <definedName name="ぱ" localSheetId="14" hidden="1">#REF!</definedName>
    <definedName name="ぱ" hidden="1">#REF!</definedName>
    <definedName name="ばああはば" localSheetId="14" hidden="1">#REF!</definedName>
    <definedName name="ばああはば" hidden="1">#REF!</definedName>
    <definedName name="ばた" localSheetId="14" hidden="1">#REF!</definedName>
    <definedName name="ばた" hidden="1">#REF!</definedName>
    <definedName name="ばだ" localSheetId="14" hidden="1">#REF!</definedName>
    <definedName name="ばだ" hidden="1">#REF!</definedName>
    <definedName name="はつり" localSheetId="14">#REF!</definedName>
    <definedName name="はつり">#REF!</definedName>
    <definedName name="はつり工" localSheetId="10">#REF!</definedName>
    <definedName name="はつり工" localSheetId="11">#REF!</definedName>
    <definedName name="はつり工" localSheetId="2">#REF!</definedName>
    <definedName name="はつり工" localSheetId="14">#REF!</definedName>
    <definedName name="はつり工" localSheetId="13">#REF!</definedName>
    <definedName name="はつり工">#REF!</definedName>
    <definedName name="ばば" localSheetId="14" hidden="1">#REF!</definedName>
    <definedName name="ばば" hidden="1">#REF!</definedName>
    <definedName name="ばばあ" localSheetId="14" hidden="1">#REF!</definedName>
    <definedName name="ばばあ" hidden="1">#REF!</definedName>
    <definedName name="ばわさ" localSheetId="14" hidden="1">#REF!</definedName>
    <definedName name="ばわさ" hidden="1">#REF!</definedName>
    <definedName name="ファイル処理" localSheetId="11">'（印刷）細目別内訳 '!ファイル処理</definedName>
    <definedName name="ふぁふぁふぁ" localSheetId="14" hidden="1">#REF!</definedName>
    <definedName name="ふぁふぁふぁ" hidden="1">#REF!</definedName>
    <definedName name="ブロック工" localSheetId="14">#REF!</definedName>
    <definedName name="ブロック工">#REF!</definedName>
    <definedName name="ページ計" localSheetId="2">#REF!</definedName>
    <definedName name="ページ計" localSheetId="3">#REF!</definedName>
    <definedName name="ページ計" localSheetId="5">#REF!</definedName>
    <definedName name="ページ計" localSheetId="14">#REF!</definedName>
    <definedName name="ページ計">#REF!</definedName>
    <definedName name="ﾒﾆｭｰ" localSheetId="2">#REF!</definedName>
    <definedName name="ﾒﾆｭｰ" localSheetId="3">#REF!</definedName>
    <definedName name="ﾒﾆｭｰ" localSheetId="5">#REF!</definedName>
    <definedName name="ﾒﾆｭｰ" localSheetId="14">#REF!</definedName>
    <definedName name="ﾒﾆｭｰ">#REF!</definedName>
    <definedName name="ら" localSheetId="14" hidden="1">#REF!</definedName>
    <definedName name="ら" hidden="1">#REF!</definedName>
    <definedName name="わくぁ" localSheetId="14" hidden="1">#REF!</definedName>
    <definedName name="わくぁ" hidden="1">#REF!</definedName>
    <definedName name="わし" localSheetId="14" hidden="1">#REF!</definedName>
    <definedName name="わし" hidden="1">#REF!</definedName>
    <definedName name="わたり" localSheetId="14" hidden="1">#REF!</definedName>
    <definedName name="わたり" hidden="1">#REF!</definedName>
    <definedName name="わたりｒ" localSheetId="14" hidden="1">#REF!</definedName>
    <definedName name="わたりｒ" hidden="1">#REF!</definedName>
    <definedName name="圧縮応力度" localSheetId="14">#REF!</definedName>
    <definedName name="圧縮応力度">#REF!</definedName>
    <definedName name="一式">#REF!</definedName>
    <definedName name="一般運転手" localSheetId="14">#REF!</definedName>
    <definedName name="一般運転手">#REF!</definedName>
    <definedName name="一般管理費">#REF!</definedName>
    <definedName name="一般事項" localSheetId="14">#REF!</definedName>
    <definedName name="一般事項">#REF!</definedName>
    <definedName name="一般世話役" localSheetId="14">#REF!</definedName>
    <definedName name="一般世話役">#REF!</definedName>
    <definedName name="一覧P" localSheetId="2">#REF!</definedName>
    <definedName name="一覧P" localSheetId="3">#REF!</definedName>
    <definedName name="一覧P" localSheetId="5">#REF!</definedName>
    <definedName name="一覧P" localSheetId="14">#REF!</definedName>
    <definedName name="一覧P">#REF!</definedName>
    <definedName name="一覧Q" localSheetId="2">#REF!</definedName>
    <definedName name="一覧Q" localSheetId="3">#REF!</definedName>
    <definedName name="一覧Q" localSheetId="5">#REF!</definedName>
    <definedName name="一覧Q" localSheetId="14">#REF!</definedName>
    <definedName name="一覧Q">#REF!</definedName>
    <definedName name="一覧表">#REF!</definedName>
    <definedName name="印刷" localSheetId="2">#REF!</definedName>
    <definedName name="印刷" localSheetId="3">#REF!</definedName>
    <definedName name="印刷" localSheetId="5">#REF!</definedName>
    <definedName name="印刷" localSheetId="14">#REF!</definedName>
    <definedName name="印刷">#REF!</definedName>
    <definedName name="印刷2RTN">#REF!</definedName>
    <definedName name="印刷2SUB">#REF!</definedName>
    <definedName name="印刷RTN">#REF!</definedName>
    <definedName name="印刷SUB">#REF!</definedName>
    <definedName name="印刷メニュｰ" localSheetId="11">'（印刷）細目別内訳 '!印刷メニュｰ</definedName>
    <definedName name="印刷一覧" localSheetId="2">#REF!</definedName>
    <definedName name="印刷一覧" localSheetId="3">#REF!</definedName>
    <definedName name="印刷一覧" localSheetId="5">#REF!</definedName>
    <definedName name="印刷一覧" localSheetId="14">#REF!</definedName>
    <definedName name="印刷一覧">#REF!</definedName>
    <definedName name="印刷範囲">#REF!</definedName>
    <definedName name="印刷範囲1" localSheetId="2">#REF!</definedName>
    <definedName name="印刷範囲1" localSheetId="5">#REF!</definedName>
    <definedName name="印刷範囲1" localSheetId="14">#REF!</definedName>
    <definedName name="印刷範囲1">#REF!</definedName>
    <definedName name="運転特殊" localSheetId="14">#REF!</definedName>
    <definedName name="運転特殊">#REF!</definedName>
    <definedName name="円周長">#REF!</definedName>
    <definedName name="鉛直応力1" localSheetId="14">#REF!</definedName>
    <definedName name="鉛直応力1">#REF!</definedName>
    <definedName name="鉛直応力2" localSheetId="14">#REF!</definedName>
    <definedName name="鉛直応力2">#REF!</definedName>
    <definedName name="屋根葺" localSheetId="14">#REF!</definedName>
    <definedName name="屋根葺">#REF!</definedName>
    <definedName name="仮設工事">集計!$B$1:$Z$65536</definedName>
    <definedName name="仮定荷重" localSheetId="14">#REF!</definedName>
    <definedName name="仮定荷重">#REF!</definedName>
    <definedName name="解体内訳" localSheetId="14">#REF!</definedName>
    <definedName name="解体内訳">#REF!</definedName>
    <definedName name="改修">#REF!</definedName>
    <definedName name="改修仮設">#REF!</definedName>
    <definedName name="改修捨場費計" localSheetId="14">#REF!</definedName>
    <definedName name="改修捨場費計">#REF!</definedName>
    <definedName name="改修諸経費">#REF!</definedName>
    <definedName name="外構" localSheetId="14">#REF!</definedName>
    <definedName name="外構">#REF!</definedName>
    <definedName name="外構仮設">#REF!</definedName>
    <definedName name="外構諸経費">#REF!</definedName>
    <definedName name="拡声">集計!$B$1:$Z$65536</definedName>
    <definedName name="換気機器据付費">#REF!</definedName>
    <definedName name="管容量">#REF!</definedName>
    <definedName name="管理ｶﾞｽ" localSheetId="14">#REF!</definedName>
    <definedName name="管理ｶﾞｽ">#REF!</definedName>
    <definedName name="管理ｶﾞｽ据付" localSheetId="14">#REF!</definedName>
    <definedName name="管理ｶﾞｽ据付">#REF!</definedName>
    <definedName name="管理ﾄﾞﾚﾝ管">#REF!</definedName>
    <definedName name="管理汚水ﾎﾟﾝﾌﾟ据付" localSheetId="14">#REF!</definedName>
    <definedName name="管理汚水ﾎﾟﾝﾌﾟ据付">#REF!</definedName>
    <definedName name="管理給水" localSheetId="14">#REF!</definedName>
    <definedName name="管理給水">#REF!</definedName>
    <definedName name="管理給湯" localSheetId="14">#REF!</definedName>
    <definedName name="管理給湯">#REF!</definedName>
    <definedName name="管理排水" localSheetId="14">#REF!</definedName>
    <definedName name="管理排水">#REF!</definedName>
    <definedName name="管理排水管" localSheetId="14">#REF!</definedName>
    <definedName name="管理排水管">#REF!</definedName>
    <definedName name="管理冷媒管">#REF!</definedName>
    <definedName name="機械工" localSheetId="14">#REF!</definedName>
    <definedName name="機械工">#REF!</definedName>
    <definedName name="機械設備" localSheetId="14" hidden="1">#REF!</definedName>
    <definedName name="機械設備" hidden="1">#REF!</definedName>
    <definedName name="規格" localSheetId="10">#REF!</definedName>
    <definedName name="規格" localSheetId="11">#REF!</definedName>
    <definedName name="規格" localSheetId="14">#REF!</definedName>
    <definedName name="規格" localSheetId="13">#REF!</definedName>
    <definedName name="規格">#REF!</definedName>
    <definedName name="議会" localSheetId="2">#REF!</definedName>
    <definedName name="議会" localSheetId="3">#REF!</definedName>
    <definedName name="議会" localSheetId="5">#REF!</definedName>
    <definedName name="議会" localSheetId="14">#REF!</definedName>
    <definedName name="議会">#REF!</definedName>
    <definedName name="議会２" localSheetId="2">#REF!</definedName>
    <definedName name="議会２" localSheetId="3">#REF!</definedName>
    <definedName name="議会２" localSheetId="5">#REF!</definedName>
    <definedName name="議会２" localSheetId="14">#REF!</definedName>
    <definedName name="議会２">#REF!</definedName>
    <definedName name="久米" localSheetId="14" hidden="1">#REF!</definedName>
    <definedName name="久米" hidden="1">#REF!</definedName>
    <definedName name="牛舎内訳" localSheetId="14">#REF!</definedName>
    <definedName name="牛舎内訳">#REF!</definedName>
    <definedName name="金額" localSheetId="10">#REF!</definedName>
    <definedName name="金額" localSheetId="11">#REF!</definedName>
    <definedName name="金額" localSheetId="2">#REF!</definedName>
    <definedName name="金額" localSheetId="5">#REF!</definedName>
    <definedName name="金額" localSheetId="14">#REF!</definedName>
    <definedName name="金額" localSheetId="13">#REF!</definedName>
    <definedName name="金額">#REF!</definedName>
    <definedName name="空調機器据付費">#REF!</definedName>
    <definedName name="型枠" localSheetId="14">#REF!</definedName>
    <definedName name="型枠">#REF!</definedName>
    <definedName name="型枠工" localSheetId="2">#REF!</definedName>
    <definedName name="型枠工" localSheetId="14">#REF!</definedName>
    <definedName name="型枠工">#REF!</definedName>
    <definedName name="経費計算">#REF!</definedName>
    <definedName name="継続" localSheetId="14">#REF!</definedName>
    <definedName name="継続">#REF!</definedName>
    <definedName name="計A">#REF!</definedName>
    <definedName name="警備">集計!$B$1:$Z$65536</definedName>
    <definedName name="軽作業員" localSheetId="14">#REF!</definedName>
    <definedName name="軽作業員">#REF!</definedName>
    <definedName name="建物重量" localSheetId="14">#REF!</definedName>
    <definedName name="建物重量">#REF!</definedName>
    <definedName name="原稿" localSheetId="10" hidden="1">#REF!</definedName>
    <definedName name="原稿" localSheetId="11" hidden="1">#REF!</definedName>
    <definedName name="原稿" localSheetId="2" hidden="1">#REF!</definedName>
    <definedName name="原稿" localSheetId="4" hidden="1">#REF!</definedName>
    <definedName name="原稿" localSheetId="5" hidden="1">#REF!</definedName>
    <definedName name="原稿" localSheetId="14" hidden="1">#REF!</definedName>
    <definedName name="原稿" localSheetId="13" hidden="1">#REF!</definedName>
    <definedName name="原稿" hidden="1">#REF!</definedName>
    <definedName name="玄関棟拾い" localSheetId="14" hidden="1">#REF!</definedName>
    <definedName name="玄関棟拾い" hidden="1">#REF!</definedName>
    <definedName name="現場経費">#REF!</definedName>
    <definedName name="呼び出し">#REF!</definedName>
    <definedName name="呼び出し?">#REF!</definedName>
    <definedName name="呼び出しSUB">#REF!</definedName>
    <definedName name="工事業務">#REF!</definedName>
    <definedName name="工事業務名">#REF!</definedName>
    <definedName name="工事名" localSheetId="10">#REF!</definedName>
    <definedName name="工事名" localSheetId="11">#REF!</definedName>
    <definedName name="工事名" localSheetId="2">#REF!</definedName>
    <definedName name="工事名" localSheetId="3">#REF!</definedName>
    <definedName name="工事名" localSheetId="14">#REF!</definedName>
    <definedName name="工事名" localSheetId="13">#REF!</definedName>
    <definedName name="工事名">#REF!</definedName>
    <definedName name="工事名称" localSheetId="14">#REF!</definedName>
    <definedName name="工事名称">#REF!</definedName>
    <definedName name="工種" localSheetId="14">#REF!</definedName>
    <definedName name="工種">#REF!</definedName>
    <definedName name="工種表" localSheetId="14">#REF!</definedName>
    <definedName name="工種表">#REF!</definedName>
    <definedName name="工種表2" localSheetId="14">#REF!</definedName>
    <definedName name="工種表2">#REF!</definedName>
    <definedName name="工種表へ">#REF!</definedName>
    <definedName name="杭工事" localSheetId="14">#REF!</definedName>
    <definedName name="杭工事">#REF!</definedName>
    <definedName name="行end">#REF!</definedName>
    <definedName name="行高設定">#REF!</definedName>
    <definedName name="行高設定親">#REF!</definedName>
    <definedName name="行設">#REF!</definedName>
    <definedName name="行設親">#REF!</definedName>
    <definedName name="高圧">集計!$B$1:$Z$65536</definedName>
    <definedName name="合計" localSheetId="14">#REF!</definedName>
    <definedName name="合計">#REF!</definedName>
    <definedName name="根切り">#REF!</definedName>
    <definedName name="左官" localSheetId="14">#REF!</definedName>
    <definedName name="左官">#REF!</definedName>
    <definedName name="砂利">#REF!</definedName>
    <definedName name="再計算">#REF!</definedName>
    <definedName name="最小値" localSheetId="14">#REF!</definedName>
    <definedName name="最小値">#REF!</definedName>
    <definedName name="採用助率" localSheetId="14">#REF!</definedName>
    <definedName name="採用助率">#REF!</definedName>
    <definedName name="細目" localSheetId="14">#REF!</definedName>
    <definedName name="細目">#REF!</definedName>
    <definedName name="材">#REF!</definedName>
    <definedName name="材__料">#REF!</definedName>
    <definedName name="材質・形状・工法" localSheetId="2">#REF!</definedName>
    <definedName name="材質・形状・工法" localSheetId="5">#REF!</definedName>
    <definedName name="材質・形状・工法" localSheetId="14">#REF!</definedName>
    <definedName name="材質・形状・工法">#REF!</definedName>
    <definedName name="材料" localSheetId="2">#REF!</definedName>
    <definedName name="材料" localSheetId="14">#REF!</definedName>
    <definedName name="材料">#REF!</definedName>
    <definedName name="作業員" localSheetId="14">#REF!</definedName>
    <definedName name="作業員">#REF!</definedName>
    <definedName name="作業残土">#REF!</definedName>
    <definedName name="残土">#REF!</definedName>
    <definedName name="指数" localSheetId="14">#REF!</definedName>
    <definedName name="指数">#REF!</definedName>
    <definedName name="指数記号">#REF!</definedName>
    <definedName name="指定印刷" localSheetId="14">#REF!</definedName>
    <definedName name="指定印刷">#REF!</definedName>
    <definedName name="指定印刷SUB" localSheetId="14">#REF!</definedName>
    <definedName name="指定印刷SUB">#REF!</definedName>
    <definedName name="指定印刷終了" localSheetId="14">#REF!</definedName>
    <definedName name="指定印刷終了">#REF!</definedName>
    <definedName name="試し">#REF!</definedName>
    <definedName name="事業名">#REF!</definedName>
    <definedName name="自火報">集計!$B$1:$Z$65536</definedName>
    <definedName name="自火報7">集計!$B$1:$Z$65536</definedName>
    <definedName name="自火報7号館">集計!$B$1:$Z$65536</definedName>
    <definedName name="自動火災報知設備">集計!$B$1:$Z$65536</definedName>
    <definedName name="式">#REF!</definedName>
    <definedName name="実行" localSheetId="14">#REF!</definedName>
    <definedName name="実行">#REF!</definedName>
    <definedName name="捨て場費計">#REF!</definedName>
    <definedName name="取Co小数点">#REF!</definedName>
    <definedName name="種別" localSheetId="14">#REF!</definedName>
    <definedName name="種別">#REF!</definedName>
    <definedName name="種目" localSheetId="10">#REF!</definedName>
    <definedName name="種目" localSheetId="11">#REF!</definedName>
    <definedName name="種目" localSheetId="14">#REF!</definedName>
    <definedName name="種目" localSheetId="13">#REF!</definedName>
    <definedName name="種目">#REF!</definedName>
    <definedName name="拾い">#REF!</definedName>
    <definedName name="終了" localSheetId="14">#REF!</definedName>
    <definedName name="終了">#REF!</definedName>
    <definedName name="終了ｻﾌﾞﾒﾆｭｰ" localSheetId="14">#REF!</definedName>
    <definedName name="終了ｻﾌﾞﾒﾆｭｰ">#REF!</definedName>
    <definedName name="集計">#REF!</definedName>
    <definedName name="集計SUB">#REF!</definedName>
    <definedName name="集計SUB右">#REF!</definedName>
    <definedName name="集計SUB左">#REF!</definedName>
    <definedName name="重量割増">#REF!</definedName>
    <definedName name="重量品" localSheetId="2">#REF!</definedName>
    <definedName name="重量品" localSheetId="4">#REF!</definedName>
    <definedName name="重量品" localSheetId="5">#REF!</definedName>
    <definedName name="重量品" localSheetId="14">#REF!</definedName>
    <definedName name="重量品">#REF!</definedName>
    <definedName name="出力表追加">#REF!</definedName>
    <definedName name="出力表戻る">#REF!</definedName>
    <definedName name="出力表戻る2">#REF!</definedName>
    <definedName name="初期画面" localSheetId="11">'（印刷）細目別内訳 '!初期画面</definedName>
    <definedName name="諸経費" localSheetId="14">#REF!</definedName>
    <definedName name="諸経費">#REF!</definedName>
    <definedName name="小口径">#REF!</definedName>
    <definedName name="小口径桝">#REF!</definedName>
    <definedName name="小数点">#REF!</definedName>
    <definedName name="小数点1">#REF!</definedName>
    <definedName name="小数点1号g">#REF!</definedName>
    <definedName name="小数点2">#REF!</definedName>
    <definedName name="小数点2号g">#REF!</definedName>
    <definedName name="小数点4号gh">#REF!</definedName>
    <definedName name="小数点W1">#REF!</definedName>
    <definedName name="消去" localSheetId="14">#REF!</definedName>
    <definedName name="消去">#REF!</definedName>
    <definedName name="消費税">#REF!</definedName>
    <definedName name="場所">#REF!</definedName>
    <definedName name="情報">集計!$B$1:$Z$65536</definedName>
    <definedName name="植栽">#REF!</definedName>
    <definedName name="新営">#REF!</definedName>
    <definedName name="新営仮設">#REF!</definedName>
    <definedName name="新営現場">#REF!</definedName>
    <definedName name="新営捨土等計" localSheetId="14">#REF!</definedName>
    <definedName name="新営捨土等計">#REF!</definedName>
    <definedName name="新営諸経費">#REF!</definedName>
    <definedName name="新規">#REF!</definedName>
    <definedName name="新規WORK">#REF!</definedName>
    <definedName name="新規登録?">#REF!</definedName>
    <definedName name="人員算定_定期" localSheetId="2">#REF!</definedName>
    <definedName name="人員算定_定期" localSheetId="3">#REF!</definedName>
    <definedName name="人員算定_定期" localSheetId="5">#REF!</definedName>
    <definedName name="人員算定_定期" localSheetId="14">#REF!</definedName>
    <definedName name="人員算定_定期">#REF!</definedName>
    <definedName name="人員算定_日常" localSheetId="2">#REF!</definedName>
    <definedName name="人員算定_日常" localSheetId="3">#REF!</definedName>
    <definedName name="人員算定_日常" localSheetId="5">#REF!</definedName>
    <definedName name="人員算定_日常" localSheetId="14">#REF!</definedName>
    <definedName name="人員算定_日常">#REF!</definedName>
    <definedName name="数量" localSheetId="10">#REF!</definedName>
    <definedName name="数量" localSheetId="11">#REF!</definedName>
    <definedName name="数量" localSheetId="14">#REF!</definedName>
    <definedName name="数量" localSheetId="13">#REF!</definedName>
    <definedName name="数量">#REF!</definedName>
    <definedName name="数量単位設定">#REF!</definedName>
    <definedName name="世話役" localSheetId="2">#REF!</definedName>
    <definedName name="世話役" localSheetId="14">#REF!</definedName>
    <definedName name="世話役">#REF!</definedName>
    <definedName name="制御盤算出人員" localSheetId="14">#REF!</definedName>
    <definedName name="制御盤算出人員">#REF!</definedName>
    <definedName name="制御盤修正表算出人員">#REF!</definedName>
    <definedName name="制御盤修正表適用人員">#REF!</definedName>
    <definedName name="西南3_B1" localSheetId="2">#REF!</definedName>
    <definedName name="西南3_B1" localSheetId="3">#REF!</definedName>
    <definedName name="西南3_B1" localSheetId="5">#REF!</definedName>
    <definedName name="西南3_B1" localSheetId="14">#REF!</definedName>
    <definedName name="西南3_B1">#REF!</definedName>
    <definedName name="西南R_4" localSheetId="2">#REF!</definedName>
    <definedName name="西南R_4" localSheetId="3">#REF!</definedName>
    <definedName name="西南R_4" localSheetId="5">#REF!</definedName>
    <definedName name="西南R_4" localSheetId="14">#REF!</definedName>
    <definedName name="西南R_4">#REF!</definedName>
    <definedName name="石工" localSheetId="14">#REF!</definedName>
    <definedName name="石工">#REF!</definedName>
    <definedName name="積算内訳" localSheetId="2">#REF!</definedName>
    <definedName name="積算内訳" localSheetId="3">#REF!</definedName>
    <definedName name="積算内訳" localSheetId="5">#REF!</definedName>
    <definedName name="積算内訳" localSheetId="14">#REF!</definedName>
    <definedName name="積算内訳">#REF!</definedName>
    <definedName name="切土面積" localSheetId="14">#REF!</definedName>
    <definedName name="切土面積">#REF!</definedName>
    <definedName name="設計書作成" localSheetId="11">'（印刷）細目別内訳 '!設計書作成</definedName>
    <definedName name="専攻科" localSheetId="14">#REF!</definedName>
    <definedName name="専攻科">#REF!</definedName>
    <definedName name="全印刷">#REF!</definedName>
    <definedName name="全体" localSheetId="14">#REF!</definedName>
    <definedName name="全体">#REF!</definedName>
    <definedName name="早島小">#REF!</definedName>
    <definedName name="総合仮設" localSheetId="14">#REF!</definedName>
    <definedName name="総合仮設">#REF!</definedName>
    <definedName name="総合仮設費">#REF!</definedName>
    <definedName name="総社1">#REF!</definedName>
    <definedName name="造園工" localSheetId="14">#REF!</definedName>
    <definedName name="造園工">#REF!</definedName>
    <definedName name="打合せ" localSheetId="2" hidden="1">#REF!</definedName>
    <definedName name="打合せ" localSheetId="4" hidden="1">#REF!</definedName>
    <definedName name="打合せ" localSheetId="5" hidden="1">#REF!</definedName>
    <definedName name="打合せ" localSheetId="14" hidden="1">#REF!</definedName>
    <definedName name="打合せ" hidden="1">#REF!</definedName>
    <definedName name="堆肥給水管">#REF!</definedName>
    <definedName name="堆肥排水管">#REF!</definedName>
    <definedName name="代価１">#REF!</definedName>
    <definedName name="代価P" localSheetId="2">#REF!</definedName>
    <definedName name="代価P" localSheetId="3">#REF!</definedName>
    <definedName name="代価P" localSheetId="5">#REF!</definedName>
    <definedName name="代価P" localSheetId="14">#REF!</definedName>
    <definedName name="代価P">#REF!</definedName>
    <definedName name="代価Q" localSheetId="2">#REF!</definedName>
    <definedName name="代価Q" localSheetId="3">#REF!</definedName>
    <definedName name="代価Q" localSheetId="5">#REF!</definedName>
    <definedName name="代価Q" localSheetId="14">#REF!</definedName>
    <definedName name="代価Q">#REF!</definedName>
    <definedName name="代価表_3" localSheetId="2">#REF!</definedName>
    <definedName name="代価表_3" localSheetId="3">#REF!</definedName>
    <definedName name="代価表_3" localSheetId="14">#REF!</definedName>
    <definedName name="代価表_3">#REF!</definedName>
    <definedName name="大工" localSheetId="14">#REF!</definedName>
    <definedName name="大工">#REF!</definedName>
    <definedName name="単位" localSheetId="14">#REF!</definedName>
    <definedName name="単位">#REF!</definedName>
    <definedName name="単位2">#REF!</definedName>
    <definedName name="単価" localSheetId="2">#REF!</definedName>
    <definedName name="単価" localSheetId="5">#REF!</definedName>
    <definedName name="単価" localSheetId="14">#REF!</definedName>
    <definedName name="単価">#REF!</definedName>
    <definedName name="単価2" localSheetId="14">#REF!</definedName>
    <definedName name="単価2">#REF!</definedName>
    <definedName name="断面算定1" localSheetId="14">#REF!</definedName>
    <definedName name="断面算定1">#REF!</definedName>
    <definedName name="断面算定2" localSheetId="14">#REF!</definedName>
    <definedName name="断面算定2">#REF!</definedName>
    <definedName name="地震応力1" localSheetId="14">#REF!</definedName>
    <definedName name="地震応力1">#REF!</definedName>
    <definedName name="地震応力2" localSheetId="14">#REF!</definedName>
    <definedName name="地震応力2">#REF!</definedName>
    <definedName name="地震力" localSheetId="14">#REF!</definedName>
    <definedName name="地震力">#REF!</definedName>
    <definedName name="中科目" localSheetId="14">#REF!</definedName>
    <definedName name="中科目">#REF!</definedName>
    <definedName name="中村球場A" localSheetId="14">#REF!</definedName>
    <definedName name="中村球場A">#REF!</definedName>
    <definedName name="駐輪場" localSheetId="14">#REF!</definedName>
    <definedName name="駐輪場">#REF!</definedName>
    <definedName name="直圧力" localSheetId="14">#REF!</definedName>
    <definedName name="直圧力">#REF!</definedName>
    <definedName name="直工計" localSheetId="14">#REF!</definedName>
    <definedName name="直工計">#REF!</definedName>
    <definedName name="定価掛率" localSheetId="10">#REF!</definedName>
    <definedName name="定価掛率" localSheetId="11">#REF!</definedName>
    <definedName name="定価掛率" localSheetId="14">#REF!</definedName>
    <definedName name="定価掛率" localSheetId="13">#REF!</definedName>
    <definedName name="定価掛率">0.85</definedName>
    <definedName name="定期清掃" localSheetId="2">#REF!</definedName>
    <definedName name="定期清掃" localSheetId="3">#REF!</definedName>
    <definedName name="定期清掃" localSheetId="5">#REF!</definedName>
    <definedName name="定期清掃" localSheetId="14">#REF!</definedName>
    <definedName name="定期清掃">#REF!</definedName>
    <definedName name="摘要" localSheetId="2">#REF!</definedName>
    <definedName name="摘要" localSheetId="5">#REF!</definedName>
    <definedName name="摘要" localSheetId="14">#REF!</definedName>
    <definedName name="摘要">#REF!</definedName>
    <definedName name="適用2" localSheetId="14">#REF!</definedName>
    <definedName name="適用2">#REF!</definedName>
    <definedName name="鉄筋" localSheetId="14">#REF!</definedName>
    <definedName name="鉄筋">#REF!</definedName>
    <definedName name="鉄筋工" localSheetId="14">#REF!</definedName>
    <definedName name="鉄筋工">#REF!</definedName>
    <definedName name="鉄骨工" localSheetId="14">#REF!</definedName>
    <definedName name="鉄骨工">#REF!</definedName>
    <definedName name="電幹線">集計!$B$1:$Z$65536</definedName>
    <definedName name="電気">#REF!</definedName>
    <definedName name="電気集計" localSheetId="4">#REF!</definedName>
    <definedName name="電気集計" localSheetId="14">#REF!</definedName>
    <definedName name="電気集計">#REF!</definedName>
    <definedName name="電工" localSheetId="10">#REF!</definedName>
    <definedName name="電工" localSheetId="11">#REF!</definedName>
    <definedName name="電工" localSheetId="14">#REF!</definedName>
    <definedName name="電工" localSheetId="13">#REF!</definedName>
    <definedName name="電工">17300</definedName>
    <definedName name="電子制御直工" localSheetId="14">#REF!</definedName>
    <definedName name="電子制御直工">#REF!</definedName>
    <definedName name="電制棟" localSheetId="14">#REF!</definedName>
    <definedName name="電制棟">#REF!</definedName>
    <definedName name="電灯">集計!$B$1:$Z$65536</definedName>
    <definedName name="電灯コンセント">#REF!</definedName>
    <definedName name="電分岐">集計!$B$1:$Z$65536</definedName>
    <definedName name="電話">集計!$B$1:$Z$65536</definedName>
    <definedName name="塗装" localSheetId="14">#REF!</definedName>
    <definedName name="塗装">#REF!</definedName>
    <definedName name="塗装工" localSheetId="14">#REF!</definedName>
    <definedName name="塗装工">#REF!</definedName>
    <definedName name="渡り廊下" localSheetId="14" hidden="1">#REF!</definedName>
    <definedName name="渡り廊下" hidden="1">#REF!</definedName>
    <definedName name="登録">#REF!</definedName>
    <definedName name="登録SUB">#REF!</definedName>
    <definedName name="登録状況">#REF!</definedName>
    <definedName name="動幹線">集計!$B$1:$Z$65536</definedName>
    <definedName name="動分岐">集計!$B$1:$Z$65536</definedName>
    <definedName name="特殊" localSheetId="14">#REF!</definedName>
    <definedName name="特殊">#REF!</definedName>
    <definedName name="特殊運転" localSheetId="14">#REF!</definedName>
    <definedName name="特殊運転">#REF!</definedName>
    <definedName name="特殊運転手" localSheetId="14">#REF!</definedName>
    <definedName name="特殊運転手">#REF!</definedName>
    <definedName name="特殊作業員" localSheetId="10">#REF!</definedName>
    <definedName name="特殊作業員" localSheetId="11">#REF!</definedName>
    <definedName name="特殊作業員" localSheetId="2">#REF!</definedName>
    <definedName name="特殊作業員" localSheetId="4">#REF!</definedName>
    <definedName name="特殊作業員" localSheetId="5">#REF!</definedName>
    <definedName name="特殊作業員" localSheetId="14">#REF!</definedName>
    <definedName name="特殊作業員" localSheetId="13">#REF!</definedName>
    <definedName name="特殊作業員">#REF!</definedName>
    <definedName name="特種工">#REF!</definedName>
    <definedName name="特定捨場費" localSheetId="14">#REF!</definedName>
    <definedName name="特定捨場費">#REF!</definedName>
    <definedName name="鳶工" localSheetId="14">#REF!</definedName>
    <definedName name="鳶工">#REF!</definedName>
    <definedName name="内装" localSheetId="14">#REF!</definedName>
    <definedName name="内装">#REF!</definedName>
    <definedName name="内訳" localSheetId="14">#REF!</definedName>
    <definedName name="内訳">#REF!</definedName>
    <definedName name="内訳コード" localSheetId="14">#REF!</definedName>
    <definedName name="内訳コード">#REF!</definedName>
    <definedName name="内訳単価" localSheetId="2">#REF!</definedName>
    <definedName name="内訳単価" localSheetId="14">#REF!</definedName>
    <definedName name="内訳単価">#REF!</definedName>
    <definedName name="内訳明細" localSheetId="14">#REF!</definedName>
    <definedName name="内訳明細">#REF!</definedName>
    <definedName name="内訳明細書" localSheetId="2">#REF!</definedName>
    <definedName name="内訳明細書" localSheetId="5">#REF!</definedName>
    <definedName name="内訳明細書" localSheetId="14">#REF!</definedName>
    <definedName name="内訳明細書">#REF!</definedName>
    <definedName name="内容">#REF!</definedName>
    <definedName name="日常清掃" localSheetId="2">#REF!</definedName>
    <definedName name="日常清掃" localSheetId="3">#REF!</definedName>
    <definedName name="日常清掃" localSheetId="5">#REF!</definedName>
    <definedName name="日常清掃" localSheetId="14">#REF!</definedName>
    <definedName name="日常清掃">#REF!</definedName>
    <definedName name="入力" localSheetId="14">#REF!</definedName>
    <definedName name="入力">#REF!</definedName>
    <definedName name="年度">#REF!</definedName>
    <definedName name="配管工" localSheetId="14">#REF!</definedName>
    <definedName name="配管工">#REF!</definedName>
    <definedName name="発電">集計!$B$1:$Z$65536</definedName>
    <definedName name="板金工" localSheetId="14">#REF!</definedName>
    <definedName name="板金工">#REF!</definedName>
    <definedName name="範囲1">#REF!</definedName>
    <definedName name="範囲2">#REF!</definedName>
    <definedName name="番号">#REF!</definedName>
    <definedName name="費目" localSheetId="14">#REF!</definedName>
    <definedName name="費目">#REF!</definedName>
    <definedName name="備考">#REF!</definedName>
    <definedName name="備考２">#REF!</definedName>
    <definedName name="表b">#REF!</definedName>
    <definedName name="表Ｂ1">#REF!</definedName>
    <definedName name="表紙" localSheetId="14">#REF!</definedName>
    <definedName name="表紙">#REF!</definedName>
    <definedName name="表題">OFFSET(#REF!,0,0,COUNTA(#REF!)-1,1)</definedName>
    <definedName name="普通" localSheetId="14">#REF!</definedName>
    <definedName name="普通">#REF!</definedName>
    <definedName name="普通工">#REF!</definedName>
    <definedName name="普通作業員" localSheetId="10">#REF!</definedName>
    <definedName name="普通作業員" localSheetId="11">#REF!</definedName>
    <definedName name="普通作業員" localSheetId="14">#REF!</definedName>
    <definedName name="普通作業員" localSheetId="13">#REF!</definedName>
    <definedName name="普通作業員">13900</definedName>
    <definedName name="複合" localSheetId="14" hidden="1">#REF!</definedName>
    <definedName name="複合" hidden="1">#REF!</definedName>
    <definedName name="複単コード" localSheetId="14">#REF!</definedName>
    <definedName name="複単コード">#REF!</definedName>
    <definedName name="分電盤算出人員" localSheetId="14">#REF!</definedName>
    <definedName name="分電盤算出人員">#REF!</definedName>
    <definedName name="閉じる">#REF!</definedName>
    <definedName name="壁量" localSheetId="14">#REF!</definedName>
    <definedName name="壁量">#REF!</definedName>
    <definedName name="別紙明細" localSheetId="2">#REF!</definedName>
    <definedName name="別紙明細" localSheetId="4">#REF!</definedName>
    <definedName name="別紙明細" localSheetId="5">#REF!</definedName>
    <definedName name="別紙明細" localSheetId="14">#REF!</definedName>
    <definedName name="別紙明細">#REF!</definedName>
    <definedName name="保温" localSheetId="14">#REF!</definedName>
    <definedName name="保温">#REF!</definedName>
    <definedName name="舗装等">#REF!</definedName>
    <definedName name="防水工" localSheetId="14">#REF!</definedName>
    <definedName name="防水工">#REF!</definedName>
    <definedName name="堀方" localSheetId="14" hidden="1">#REF!</definedName>
    <definedName name="堀方" hidden="1">#REF!</definedName>
    <definedName name="本館１＿Ｂ２" localSheetId="2">#REF!</definedName>
    <definedName name="本館１＿Ｂ２" localSheetId="3">#REF!</definedName>
    <definedName name="本館１＿Ｂ２" localSheetId="5">#REF!</definedName>
    <definedName name="本館１＿Ｂ２" localSheetId="14">#REF!</definedName>
    <definedName name="本館１＿Ｂ２">#REF!</definedName>
    <definedName name="本館４＿２" localSheetId="2">#REF!</definedName>
    <definedName name="本館４＿２" localSheetId="3">#REF!</definedName>
    <definedName name="本館４＿２" localSheetId="5">#REF!</definedName>
    <definedName name="本館４＿２" localSheetId="14">#REF!</definedName>
    <definedName name="本館４＿２">#REF!</definedName>
    <definedName name="本館Ｒ＿５" localSheetId="2">#REF!</definedName>
    <definedName name="本館Ｒ＿５" localSheetId="3">#REF!</definedName>
    <definedName name="本館Ｒ＿５" localSheetId="5">#REF!</definedName>
    <definedName name="本館Ｒ＿５" localSheetId="14">#REF!</definedName>
    <definedName name="本館Ｒ＿５">#REF!</definedName>
    <definedName name="埋め戻し">#REF!</definedName>
    <definedName name="名称" localSheetId="14">#REF!</definedName>
    <definedName name="名称">#REF!</definedName>
    <definedName name="戻るSUB">#REF!</definedName>
    <definedName name="誘導">集計!$B$1:$Z$65536</definedName>
    <definedName name="容積割増">#REF!</definedName>
    <definedName name="容積品" localSheetId="2">#REF!</definedName>
    <definedName name="容積品" localSheetId="4">#REF!</definedName>
    <definedName name="容積品" localSheetId="5">#REF!</definedName>
    <definedName name="容積品" localSheetId="14">#REF!</definedName>
    <definedName name="容積品">#REF!</definedName>
    <definedName name="溶接工" localSheetId="10">#REF!</definedName>
    <definedName name="溶接工" localSheetId="11">#REF!</definedName>
    <definedName name="溶接工" localSheetId="2">#REF!</definedName>
    <definedName name="溶接工" localSheetId="14">#REF!</definedName>
    <definedName name="溶接工" localSheetId="13">#REF!</definedName>
    <definedName name="溶接工">#REF!</definedName>
    <definedName name="流用">#REF!</definedName>
    <definedName name="流用調書">#REF!</definedName>
    <definedName name="路線名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F4" i="182" l="1"/>
  <c r="F5" i="182"/>
  <c r="F6" i="182"/>
  <c r="F7" i="182"/>
  <c r="F8" i="182"/>
  <c r="F9" i="182"/>
  <c r="F10" i="182"/>
  <c r="F11" i="182"/>
  <c r="F12" i="182"/>
  <c r="F13" i="182"/>
  <c r="F14" i="182"/>
  <c r="F15" i="182"/>
  <c r="F16" i="182"/>
  <c r="F17" i="182"/>
  <c r="F18" i="182"/>
  <c r="F19" i="182"/>
  <c r="F3" i="182"/>
  <c r="D21" i="186"/>
  <c r="D77" i="186" s="1"/>
  <c r="D22" i="186" l="1"/>
  <c r="B12" i="182" l="1"/>
  <c r="B11" i="182"/>
  <c r="B10" i="182"/>
  <c r="B9" i="182"/>
  <c r="B8" i="182"/>
  <c r="B13" i="182"/>
  <c r="B7" i="182"/>
  <c r="F65" i="186" l="1"/>
  <c r="D56" i="175" l="1"/>
  <c r="D53" i="175" l="1"/>
  <c r="D56" i="174" l="1"/>
  <c r="G92" i="188" l="1"/>
  <c r="G71" i="188"/>
  <c r="G69" i="188"/>
  <c r="G60" i="188"/>
  <c r="G8" i="188"/>
  <c r="G101" i="188"/>
  <c r="G52" i="188"/>
  <c r="G50" i="188"/>
  <c r="G30" i="188"/>
  <c r="G29" i="188"/>
  <c r="G28" i="188"/>
  <c r="G18" i="188"/>
  <c r="G17" i="188"/>
  <c r="T11" i="189"/>
  <c r="T12" i="189"/>
  <c r="O78" i="189"/>
  <c r="O77" i="189"/>
  <c r="O76" i="189"/>
  <c r="O75" i="189"/>
  <c r="O74" i="189"/>
  <c r="O73" i="189"/>
  <c r="O72" i="189"/>
  <c r="O71" i="189"/>
  <c r="O70" i="189"/>
  <c r="O64" i="189"/>
  <c r="O69" i="189"/>
  <c r="O68" i="189"/>
  <c r="O67" i="189"/>
  <c r="O66" i="189"/>
  <c r="O65" i="189"/>
  <c r="M78" i="189"/>
  <c r="M77" i="189"/>
  <c r="M76" i="189"/>
  <c r="M75" i="189"/>
  <c r="M74" i="189"/>
  <c r="M73" i="189"/>
  <c r="M72" i="189"/>
  <c r="M71" i="189"/>
  <c r="M70" i="189"/>
  <c r="M64" i="189"/>
  <c r="M69" i="189"/>
  <c r="M68" i="189"/>
  <c r="M67" i="189"/>
  <c r="M66" i="189"/>
  <c r="M65" i="189"/>
  <c r="K78" i="189"/>
  <c r="K77" i="189"/>
  <c r="K76" i="189"/>
  <c r="K75" i="189"/>
  <c r="K74" i="189"/>
  <c r="K73" i="189"/>
  <c r="K72" i="189"/>
  <c r="K71" i="189"/>
  <c r="K70" i="189"/>
  <c r="K64" i="189"/>
  <c r="K69" i="189"/>
  <c r="K68" i="189"/>
  <c r="K67" i="189"/>
  <c r="K66" i="189"/>
  <c r="K65" i="189"/>
  <c r="G78" i="189"/>
  <c r="S78" i="189" s="1"/>
  <c r="G77" i="189"/>
  <c r="S77" i="189" s="1"/>
  <c r="G76" i="189"/>
  <c r="G75" i="189"/>
  <c r="G74" i="189"/>
  <c r="G73" i="189"/>
  <c r="G72" i="189"/>
  <c r="G71" i="189"/>
  <c r="G70" i="189"/>
  <c r="G64" i="189"/>
  <c r="G69" i="189"/>
  <c r="G68" i="189"/>
  <c r="G67" i="189"/>
  <c r="G66" i="189"/>
  <c r="G65" i="189"/>
  <c r="I78" i="189"/>
  <c r="I77" i="189"/>
  <c r="I76" i="189"/>
  <c r="I75" i="189"/>
  <c r="I74" i="189"/>
  <c r="I73" i="189"/>
  <c r="I72" i="189"/>
  <c r="I71" i="189"/>
  <c r="I70" i="189"/>
  <c r="I64" i="189"/>
  <c r="I69" i="189"/>
  <c r="I68" i="189"/>
  <c r="I67" i="189"/>
  <c r="I66" i="189"/>
  <c r="I65" i="189"/>
  <c r="I52" i="189"/>
  <c r="I51" i="189"/>
  <c r="I50" i="189"/>
  <c r="I49" i="189"/>
  <c r="I48" i="189"/>
  <c r="I47" i="189"/>
  <c r="I46" i="189"/>
  <c r="I45" i="189"/>
  <c r="I44" i="189"/>
  <c r="I43" i="189"/>
  <c r="I42" i="189"/>
  <c r="I41" i="189"/>
  <c r="I40" i="189"/>
  <c r="I39" i="189"/>
  <c r="I38" i="189"/>
  <c r="I37" i="189"/>
  <c r="G52" i="189"/>
  <c r="G51" i="189"/>
  <c r="G50" i="189"/>
  <c r="G49" i="189"/>
  <c r="G48" i="189"/>
  <c r="G47" i="189"/>
  <c r="G46" i="189"/>
  <c r="G45" i="189"/>
  <c r="G44" i="189"/>
  <c r="G43" i="189"/>
  <c r="G42" i="189"/>
  <c r="G41" i="189"/>
  <c r="G40" i="189"/>
  <c r="G39" i="189"/>
  <c r="G38" i="189"/>
  <c r="G37" i="189"/>
  <c r="G11" i="189"/>
  <c r="I18" i="189"/>
  <c r="I9" i="189"/>
  <c r="W51" i="189"/>
  <c r="V51" i="189"/>
  <c r="U51" i="189"/>
  <c r="T51" i="189"/>
  <c r="S51" i="189"/>
  <c r="O51" i="189"/>
  <c r="M51" i="189"/>
  <c r="K51" i="189"/>
  <c r="W50" i="189"/>
  <c r="V50" i="189"/>
  <c r="U50" i="189"/>
  <c r="T50" i="189"/>
  <c r="S50" i="189"/>
  <c r="O50" i="189"/>
  <c r="M50" i="189"/>
  <c r="K50" i="189"/>
  <c r="W48" i="189"/>
  <c r="V48" i="189"/>
  <c r="U48" i="189"/>
  <c r="T48" i="189"/>
  <c r="S48" i="189"/>
  <c r="O48" i="189"/>
  <c r="M48" i="189"/>
  <c r="K48" i="189"/>
  <c r="W47" i="189"/>
  <c r="V47" i="189"/>
  <c r="U47" i="189"/>
  <c r="T47" i="189"/>
  <c r="S47" i="189"/>
  <c r="O47" i="189"/>
  <c r="M47" i="189"/>
  <c r="K47" i="189"/>
  <c r="F47" i="189"/>
  <c r="W46" i="189"/>
  <c r="V46" i="189"/>
  <c r="U46" i="189"/>
  <c r="T46" i="189"/>
  <c r="S46" i="189"/>
  <c r="O46" i="189"/>
  <c r="M46" i="189"/>
  <c r="K46" i="189"/>
  <c r="W78" i="189"/>
  <c r="V78" i="189"/>
  <c r="U78" i="189"/>
  <c r="T78" i="189"/>
  <c r="F78" i="189"/>
  <c r="W77" i="189"/>
  <c r="V77" i="189"/>
  <c r="U77" i="189"/>
  <c r="T77" i="189"/>
  <c r="F77" i="189"/>
  <c r="W76" i="189"/>
  <c r="V76" i="189"/>
  <c r="U76" i="189"/>
  <c r="T76" i="189"/>
  <c r="S76" i="189"/>
  <c r="W75" i="189"/>
  <c r="V75" i="189"/>
  <c r="U75" i="189"/>
  <c r="T75" i="189"/>
  <c r="S75" i="189"/>
  <c r="W74" i="189"/>
  <c r="V74" i="189"/>
  <c r="U74" i="189"/>
  <c r="T74" i="189"/>
  <c r="S74" i="189"/>
  <c r="W73" i="189"/>
  <c r="V73" i="189"/>
  <c r="U73" i="189"/>
  <c r="T73" i="189"/>
  <c r="S73" i="189"/>
  <c r="W72" i="189"/>
  <c r="V72" i="189"/>
  <c r="U72" i="189"/>
  <c r="T72" i="189"/>
  <c r="S72" i="189"/>
  <c r="W71" i="189"/>
  <c r="V71" i="189"/>
  <c r="U71" i="189"/>
  <c r="T71" i="189"/>
  <c r="S71" i="189"/>
  <c r="W70" i="189"/>
  <c r="V70" i="189"/>
  <c r="U70" i="189"/>
  <c r="T70" i="189"/>
  <c r="S70" i="189"/>
  <c r="W64" i="189"/>
  <c r="V64" i="189"/>
  <c r="U64" i="189"/>
  <c r="S64" i="189"/>
  <c r="T64" i="189"/>
  <c r="W69" i="189"/>
  <c r="V69" i="189"/>
  <c r="U69" i="189"/>
  <c r="S69" i="189"/>
  <c r="T69" i="189"/>
  <c r="W68" i="189"/>
  <c r="V68" i="189"/>
  <c r="U68" i="189"/>
  <c r="T68" i="189"/>
  <c r="S68" i="189"/>
  <c r="F68" i="189"/>
  <c r="W67" i="189"/>
  <c r="V67" i="189"/>
  <c r="U67" i="189"/>
  <c r="T67" i="189"/>
  <c r="S67" i="189"/>
  <c r="W66" i="189"/>
  <c r="V66" i="189"/>
  <c r="U66" i="189"/>
  <c r="T66" i="189"/>
  <c r="S66" i="189"/>
  <c r="W65" i="189"/>
  <c r="V65" i="189"/>
  <c r="U65" i="189"/>
  <c r="T65" i="189"/>
  <c r="S65" i="189"/>
  <c r="O63" i="189"/>
  <c r="M63" i="189"/>
  <c r="K63" i="189"/>
  <c r="I63" i="189"/>
  <c r="G63" i="189"/>
  <c r="W61" i="189"/>
  <c r="V61" i="189"/>
  <c r="U61" i="189"/>
  <c r="T61" i="189"/>
  <c r="S61" i="189"/>
  <c r="W52" i="189"/>
  <c r="V52" i="189"/>
  <c r="U52" i="189"/>
  <c r="T52" i="189"/>
  <c r="S52" i="189"/>
  <c r="O52" i="189"/>
  <c r="M52" i="189"/>
  <c r="K52" i="189"/>
  <c r="W49" i="189"/>
  <c r="V49" i="189"/>
  <c r="U49" i="189"/>
  <c r="T49" i="189"/>
  <c r="S49" i="189"/>
  <c r="O49" i="189"/>
  <c r="M49" i="189"/>
  <c r="K49" i="189"/>
  <c r="W45" i="189"/>
  <c r="V45" i="189"/>
  <c r="U45" i="189"/>
  <c r="T45" i="189"/>
  <c r="S45" i="189"/>
  <c r="O45" i="189"/>
  <c r="M45" i="189"/>
  <c r="K45" i="189"/>
  <c r="W44" i="189"/>
  <c r="V44" i="189"/>
  <c r="U44" i="189"/>
  <c r="T44" i="189"/>
  <c r="S44" i="189"/>
  <c r="O44" i="189"/>
  <c r="M44" i="189"/>
  <c r="K44" i="189"/>
  <c r="W43" i="189"/>
  <c r="V43" i="189"/>
  <c r="U43" i="189"/>
  <c r="T43" i="189"/>
  <c r="S43" i="189"/>
  <c r="O43" i="189"/>
  <c r="M43" i="189"/>
  <c r="K43" i="189"/>
  <c r="W42" i="189"/>
  <c r="V42" i="189"/>
  <c r="U42" i="189"/>
  <c r="S42" i="189"/>
  <c r="O42" i="189"/>
  <c r="M42" i="189"/>
  <c r="K42" i="189"/>
  <c r="T42" i="189"/>
  <c r="W41" i="189"/>
  <c r="V41" i="189"/>
  <c r="U41" i="189"/>
  <c r="S41" i="189"/>
  <c r="O41" i="189"/>
  <c r="M41" i="189"/>
  <c r="K41" i="189"/>
  <c r="T41" i="189"/>
  <c r="W40" i="189"/>
  <c r="V40" i="189"/>
  <c r="U40" i="189"/>
  <c r="T40" i="189"/>
  <c r="S40" i="189"/>
  <c r="O40" i="189"/>
  <c r="M40" i="189"/>
  <c r="K40" i="189"/>
  <c r="W39" i="189"/>
  <c r="V39" i="189"/>
  <c r="U39" i="189"/>
  <c r="T39" i="189"/>
  <c r="S39" i="189"/>
  <c r="O39" i="189"/>
  <c r="M39" i="189"/>
  <c r="K39" i="189"/>
  <c r="W38" i="189"/>
  <c r="V38" i="189"/>
  <c r="U38" i="189"/>
  <c r="T38" i="189"/>
  <c r="S38" i="189"/>
  <c r="O38" i="189"/>
  <c r="M38" i="189"/>
  <c r="K38" i="189"/>
  <c r="W37" i="189"/>
  <c r="V37" i="189"/>
  <c r="U37" i="189"/>
  <c r="T37" i="189"/>
  <c r="S37" i="189"/>
  <c r="O37" i="189"/>
  <c r="M37" i="189"/>
  <c r="K37" i="189"/>
  <c r="O36" i="189"/>
  <c r="M36" i="189"/>
  <c r="K36" i="189"/>
  <c r="I36" i="189"/>
  <c r="G36" i="189"/>
  <c r="W34" i="189"/>
  <c r="V34" i="189"/>
  <c r="U34" i="189"/>
  <c r="T34" i="189"/>
  <c r="S34" i="189"/>
  <c r="J14" i="189"/>
  <c r="J13" i="189"/>
  <c r="T9" i="189"/>
  <c r="R50" i="189" l="1"/>
  <c r="F50" i="189" s="1"/>
  <c r="R40" i="189"/>
  <c r="F40" i="189" s="1"/>
  <c r="R48" i="189"/>
  <c r="F48" i="189" s="1"/>
  <c r="R73" i="189"/>
  <c r="F73" i="189" s="1"/>
  <c r="T81" i="189"/>
  <c r="I81" i="189" s="1"/>
  <c r="I82" i="189" s="1"/>
  <c r="I60" i="189" s="1"/>
  <c r="R66" i="189"/>
  <c r="F66" i="189" s="1"/>
  <c r="U81" i="189"/>
  <c r="K81" i="189" s="1"/>
  <c r="K82" i="189" s="1"/>
  <c r="K60" i="189" s="1"/>
  <c r="R76" i="189"/>
  <c r="F76" i="189" s="1"/>
  <c r="R65" i="189"/>
  <c r="F65" i="189" s="1"/>
  <c r="R67" i="189"/>
  <c r="F67" i="189" s="1"/>
  <c r="R51" i="189"/>
  <c r="F51" i="189" s="1"/>
  <c r="R46" i="189"/>
  <c r="F46" i="189" s="1"/>
  <c r="X61" i="189"/>
  <c r="P62" i="189" s="1"/>
  <c r="V81" i="189"/>
  <c r="M81" i="189" s="1"/>
  <c r="M82" i="189" s="1"/>
  <c r="M60" i="189" s="1"/>
  <c r="R70" i="189"/>
  <c r="F70" i="189" s="1"/>
  <c r="R72" i="189"/>
  <c r="F72" i="189" s="1"/>
  <c r="R74" i="189"/>
  <c r="F74" i="189" s="1"/>
  <c r="R75" i="189"/>
  <c r="F75" i="189" s="1"/>
  <c r="R78" i="189"/>
  <c r="R38" i="189"/>
  <c r="F38" i="189" s="1"/>
  <c r="S81" i="189"/>
  <c r="G81" i="189" s="1"/>
  <c r="G58" i="189" s="1"/>
  <c r="W81" i="189"/>
  <c r="O81" i="189" s="1"/>
  <c r="O58" i="189" s="1"/>
  <c r="R69" i="189"/>
  <c r="F69" i="189" s="1"/>
  <c r="R71" i="189"/>
  <c r="F71" i="189" s="1"/>
  <c r="R77" i="189"/>
  <c r="R64" i="189"/>
  <c r="F64" i="189" s="1"/>
  <c r="W53" i="189"/>
  <c r="O53" i="189" s="1"/>
  <c r="O31" i="189" s="1"/>
  <c r="R41" i="189"/>
  <c r="F41" i="189" s="1"/>
  <c r="U53" i="189"/>
  <c r="K53" i="189" s="1"/>
  <c r="R43" i="189"/>
  <c r="F43" i="189" s="1"/>
  <c r="R45" i="189"/>
  <c r="F45" i="189" s="1"/>
  <c r="R52" i="189"/>
  <c r="F52" i="189" s="1"/>
  <c r="S53" i="189"/>
  <c r="G53" i="189" s="1"/>
  <c r="G54" i="189" s="1"/>
  <c r="T53" i="189"/>
  <c r="I53" i="189" s="1"/>
  <c r="X34" i="189"/>
  <c r="P35" i="189" s="1"/>
  <c r="R37" i="189"/>
  <c r="F37" i="189" s="1"/>
  <c r="V53" i="189"/>
  <c r="M53" i="189" s="1"/>
  <c r="R39" i="189"/>
  <c r="F39" i="189" s="1"/>
  <c r="R42" i="189"/>
  <c r="F42" i="189" s="1"/>
  <c r="R44" i="189"/>
  <c r="F44" i="189" s="1"/>
  <c r="R49" i="189"/>
  <c r="F49" i="189" s="1"/>
  <c r="W11" i="189"/>
  <c r="V11" i="189"/>
  <c r="U11" i="189"/>
  <c r="S11" i="189"/>
  <c r="O11" i="189"/>
  <c r="M11" i="189"/>
  <c r="K11" i="189"/>
  <c r="I11" i="189"/>
  <c r="R11" i="189" s="1"/>
  <c r="K58" i="189" l="1"/>
  <c r="M54" i="189"/>
  <c r="M33" i="189" s="1"/>
  <c r="K54" i="189"/>
  <c r="K33" i="189" s="1"/>
  <c r="I31" i="189"/>
  <c r="I54" i="189"/>
  <c r="I33" i="189" s="1"/>
  <c r="L35" i="189"/>
  <c r="N35" i="189"/>
  <c r="J35" i="189"/>
  <c r="O82" i="189"/>
  <c r="O60" i="189" s="1"/>
  <c r="M58" i="189"/>
  <c r="L62" i="189"/>
  <c r="G82" i="189"/>
  <c r="G60" i="189" s="1"/>
  <c r="N62" i="189"/>
  <c r="I58" i="189"/>
  <c r="H62" i="189"/>
  <c r="O54" i="189"/>
  <c r="O33" i="189" s="1"/>
  <c r="K31" i="189"/>
  <c r="H35" i="189"/>
  <c r="J62" i="189"/>
  <c r="G31" i="189"/>
  <c r="G33" i="189"/>
  <c r="M31" i="189"/>
  <c r="F11" i="189"/>
  <c r="I69" i="188"/>
  <c r="I71" i="188"/>
  <c r="I67" i="188" s="1"/>
  <c r="I52" i="188"/>
  <c r="I48" i="188" l="1"/>
  <c r="S21" i="189"/>
  <c r="S20" i="189"/>
  <c r="S19" i="189"/>
  <c r="S18" i="189"/>
  <c r="S17" i="189"/>
  <c r="S16" i="189"/>
  <c r="S15" i="189"/>
  <c r="S14" i="189"/>
  <c r="S13" i="189"/>
  <c r="S12" i="189"/>
  <c r="S10" i="189"/>
  <c r="S9" i="189"/>
  <c r="S6" i="189"/>
  <c r="I23" i="189"/>
  <c r="I22" i="189"/>
  <c r="I21" i="189"/>
  <c r="I20" i="189"/>
  <c r="I19" i="189"/>
  <c r="I17" i="189"/>
  <c r="I16" i="189"/>
  <c r="I15" i="189"/>
  <c r="I14" i="189"/>
  <c r="I13" i="189"/>
  <c r="I12" i="189"/>
  <c r="I10" i="189"/>
  <c r="G12" i="189"/>
  <c r="G9" i="189"/>
  <c r="R12" i="189" l="1"/>
  <c r="F12" i="189" s="1"/>
  <c r="R9" i="189"/>
  <c r="F9" i="189" s="1"/>
  <c r="W23" i="189"/>
  <c r="V23" i="189"/>
  <c r="U23" i="189"/>
  <c r="T23" i="189"/>
  <c r="O23" i="189"/>
  <c r="M23" i="189"/>
  <c r="K23" i="189"/>
  <c r="G23" i="189"/>
  <c r="S23" i="189" s="1"/>
  <c r="F23" i="189"/>
  <c r="W22" i="189"/>
  <c r="V22" i="189"/>
  <c r="U22" i="189"/>
  <c r="T22" i="189"/>
  <c r="O22" i="189"/>
  <c r="M22" i="189"/>
  <c r="K22" i="189"/>
  <c r="G22" i="189"/>
  <c r="S22" i="189" s="1"/>
  <c r="F22" i="189"/>
  <c r="W21" i="189"/>
  <c r="V21" i="189"/>
  <c r="U21" i="189"/>
  <c r="T21" i="189"/>
  <c r="O21" i="189"/>
  <c r="M21" i="189"/>
  <c r="K21" i="189"/>
  <c r="G21" i="189"/>
  <c r="W20" i="189"/>
  <c r="V20" i="189"/>
  <c r="U20" i="189"/>
  <c r="T20" i="189"/>
  <c r="O20" i="189"/>
  <c r="M20" i="189"/>
  <c r="K20" i="189"/>
  <c r="G20" i="189"/>
  <c r="W19" i="189"/>
  <c r="V19" i="189"/>
  <c r="U19" i="189"/>
  <c r="T19" i="189"/>
  <c r="O19" i="189"/>
  <c r="M19" i="189"/>
  <c r="K19" i="189"/>
  <c r="G19" i="189"/>
  <c r="W18" i="189"/>
  <c r="V18" i="189"/>
  <c r="U18" i="189"/>
  <c r="T18" i="189"/>
  <c r="O18" i="189"/>
  <c r="M18" i="189"/>
  <c r="K18" i="189"/>
  <c r="G18" i="189"/>
  <c r="W17" i="189"/>
  <c r="V17" i="189"/>
  <c r="U17" i="189"/>
  <c r="T17" i="189"/>
  <c r="O17" i="189"/>
  <c r="M17" i="189"/>
  <c r="K17" i="189"/>
  <c r="G17" i="189"/>
  <c r="W16" i="189"/>
  <c r="V16" i="189"/>
  <c r="U16" i="189"/>
  <c r="T16" i="189"/>
  <c r="O16" i="189"/>
  <c r="M16" i="189"/>
  <c r="K16" i="189"/>
  <c r="G16" i="189"/>
  <c r="W15" i="189"/>
  <c r="V15" i="189"/>
  <c r="U15" i="189"/>
  <c r="T15" i="189"/>
  <c r="O15" i="189"/>
  <c r="M15" i="189"/>
  <c r="K15" i="189"/>
  <c r="G15" i="189"/>
  <c r="W14" i="189"/>
  <c r="V14" i="189"/>
  <c r="U14" i="189"/>
  <c r="T14" i="189"/>
  <c r="O14" i="189"/>
  <c r="M14" i="189"/>
  <c r="K14" i="189"/>
  <c r="G14" i="189"/>
  <c r="W13" i="189"/>
  <c r="V13" i="189"/>
  <c r="U13" i="189"/>
  <c r="T13" i="189"/>
  <c r="O13" i="189"/>
  <c r="M13" i="189"/>
  <c r="K13" i="189"/>
  <c r="G13" i="189"/>
  <c r="W12" i="189"/>
  <c r="V12" i="189"/>
  <c r="U12" i="189"/>
  <c r="O12" i="189"/>
  <c r="M12" i="189"/>
  <c r="K12" i="189"/>
  <c r="W10" i="189"/>
  <c r="V10" i="189"/>
  <c r="U10" i="189"/>
  <c r="T10" i="189"/>
  <c r="O10" i="189"/>
  <c r="M10" i="189"/>
  <c r="K10" i="189"/>
  <c r="G10" i="189"/>
  <c r="R10" i="189" s="1"/>
  <c r="W9" i="189"/>
  <c r="V9" i="189"/>
  <c r="U9" i="189"/>
  <c r="O9" i="189"/>
  <c r="M9" i="189"/>
  <c r="K9" i="189"/>
  <c r="O8" i="189"/>
  <c r="M8" i="189"/>
  <c r="K8" i="189"/>
  <c r="I8" i="189"/>
  <c r="G8" i="189"/>
  <c r="W6" i="189"/>
  <c r="V6" i="189"/>
  <c r="U6" i="189"/>
  <c r="T6" i="189"/>
  <c r="S26" i="189" l="1"/>
  <c r="G26" i="189" s="1"/>
  <c r="G27" i="189" s="1"/>
  <c r="X6" i="189"/>
  <c r="U26" i="189"/>
  <c r="K26" i="189" s="1"/>
  <c r="R15" i="189"/>
  <c r="F15" i="189" s="1"/>
  <c r="R16" i="189"/>
  <c r="F16" i="189" s="1"/>
  <c r="R14" i="189"/>
  <c r="F14" i="189" s="1"/>
  <c r="R17" i="189"/>
  <c r="F17" i="189" s="1"/>
  <c r="R20" i="189"/>
  <c r="F20" i="189" s="1"/>
  <c r="R23" i="189"/>
  <c r="R21" i="189"/>
  <c r="F21" i="189" s="1"/>
  <c r="R13" i="189"/>
  <c r="F13" i="189" s="1"/>
  <c r="R19" i="189"/>
  <c r="F19" i="189" s="1"/>
  <c r="F10" i="189"/>
  <c r="R18" i="189"/>
  <c r="F18" i="189" s="1"/>
  <c r="R22" i="189"/>
  <c r="V26" i="189"/>
  <c r="M26" i="189" s="1"/>
  <c r="W26" i="189"/>
  <c r="O26" i="189" s="1"/>
  <c r="O27" i="189" s="1"/>
  <c r="O5" i="189" s="1"/>
  <c r="T26" i="189"/>
  <c r="I26" i="189" s="1"/>
  <c r="I27" i="189" s="1"/>
  <c r="I5" i="189" s="1"/>
  <c r="M3" i="189" l="1"/>
  <c r="M27" i="189"/>
  <c r="K27" i="189"/>
  <c r="K5" i="189" s="1"/>
  <c r="K3" i="189"/>
  <c r="L7" i="189"/>
  <c r="H7" i="189"/>
  <c r="P7" i="189"/>
  <c r="N7" i="189"/>
  <c r="J7" i="189"/>
  <c r="M5" i="189"/>
  <c r="G5" i="189"/>
  <c r="O3" i="189"/>
  <c r="I3" i="189"/>
  <c r="G3" i="189" l="1"/>
  <c r="H101" i="188"/>
  <c r="F81" i="188"/>
  <c r="I81" i="188" s="1"/>
  <c r="F80" i="188" l="1"/>
  <c r="I80" i="188" s="1"/>
  <c r="I79" i="188"/>
  <c r="I50" i="188"/>
  <c r="F82" i="188" l="1"/>
  <c r="I82" i="188" s="1"/>
  <c r="D20" i="184"/>
  <c r="D18" i="184"/>
  <c r="D12" i="184"/>
  <c r="D9" i="184"/>
  <c r="D8" i="184"/>
  <c r="D7" i="184"/>
  <c r="F83" i="188" l="1"/>
  <c r="I83" i="188" s="1"/>
  <c r="I77" i="188"/>
  <c r="F84" i="188"/>
  <c r="I84" i="188" s="1"/>
  <c r="I78" i="188"/>
  <c r="I21" i="188"/>
  <c r="I20" i="188"/>
  <c r="F59" i="180"/>
  <c r="B59" i="180"/>
  <c r="F56" i="180"/>
  <c r="F53" i="180"/>
  <c r="F50" i="180"/>
  <c r="F47" i="180"/>
  <c r="F44" i="180"/>
  <c r="F41" i="180"/>
  <c r="F38" i="180"/>
  <c r="F35" i="180"/>
  <c r="F32" i="180"/>
  <c r="F24" i="180"/>
  <c r="F21" i="180"/>
  <c r="E18" i="180"/>
  <c r="F18" i="180" s="1"/>
  <c r="E15" i="180"/>
  <c r="F15" i="180" s="1"/>
  <c r="E12" i="180"/>
  <c r="F12" i="180" s="1"/>
  <c r="E9" i="180"/>
  <c r="F9" i="180" s="1"/>
  <c r="F6" i="180"/>
  <c r="F3" i="180"/>
  <c r="F27" i="180" l="1"/>
  <c r="F62" i="180"/>
  <c r="I60" i="188"/>
  <c r="I64" i="188" s="1"/>
  <c r="I58" i="188" s="1"/>
  <c r="I41" i="188"/>
  <c r="I39" i="188" s="1"/>
  <c r="I31" i="188"/>
  <c r="I32" i="188"/>
  <c r="I30" i="188"/>
  <c r="I29" i="188"/>
  <c r="I28" i="188"/>
  <c r="H33" i="188"/>
  <c r="I33" i="188" s="1"/>
  <c r="I19" i="188"/>
  <c r="I18" i="188"/>
  <c r="I17" i="188"/>
  <c r="I8" i="188"/>
  <c r="I12" i="188" s="1"/>
  <c r="I6" i="188" s="1"/>
  <c r="I76" i="188"/>
  <c r="I92" i="188"/>
  <c r="I101" i="188"/>
  <c r="I105" i="188" s="1"/>
  <c r="I99" i="188" s="1"/>
  <c r="I22" i="188" l="1"/>
  <c r="I15" i="188" s="1"/>
  <c r="I35" i="188"/>
  <c r="I26" i="188" s="1"/>
  <c r="I87" i="188"/>
  <c r="I74" i="188" s="1"/>
  <c r="I96" i="188"/>
  <c r="I90" i="188" s="1"/>
  <c r="M3" i="184" l="1"/>
  <c r="O3" i="184" s="1"/>
  <c r="F3" i="184" s="1"/>
  <c r="G3" i="184" s="1"/>
  <c r="H3" i="184" s="1"/>
  <c r="U2" i="184"/>
  <c r="U3" i="184" l="1"/>
  <c r="R3" i="184" s="1"/>
  <c r="S3" i="184" s="1"/>
  <c r="T3" i="184" s="1"/>
  <c r="D53" i="174" l="1"/>
  <c r="J56" i="174" l="1"/>
  <c r="D71" i="174" s="1"/>
  <c r="J71" i="174" s="1"/>
  <c r="D73" i="175"/>
  <c r="D24" i="175"/>
  <c r="D14" i="175"/>
  <c r="D15" i="175" s="1"/>
  <c r="K15" i="175" s="1"/>
  <c r="J9" i="175"/>
  <c r="J7" i="175"/>
  <c r="D22" i="175" s="1"/>
  <c r="J22" i="175" s="1"/>
  <c r="D73" i="174"/>
  <c r="D24" i="174"/>
  <c r="D14" i="174"/>
  <c r="D15" i="174" s="1"/>
  <c r="K15" i="174" s="1"/>
  <c r="J9" i="174"/>
  <c r="J7" i="174"/>
  <c r="D22" i="174" s="1"/>
  <c r="J22" i="174" s="1"/>
  <c r="K11" i="175" l="1"/>
  <c r="K5" i="175"/>
  <c r="K8" i="175"/>
  <c r="K11" i="174"/>
  <c r="K5" i="174"/>
  <c r="K8" i="174"/>
  <c r="F4" i="174" l="1"/>
  <c r="F8" i="174" s="1"/>
  <c r="J8" i="174" s="1"/>
  <c r="D23" i="174" s="1"/>
  <c r="F4" i="175"/>
  <c r="F8" i="175" s="1"/>
  <c r="J8" i="175" s="1"/>
  <c r="D23" i="175" s="1"/>
  <c r="J4" i="174" l="1"/>
  <c r="D19" i="174" s="1"/>
  <c r="F6" i="174"/>
  <c r="J6" i="174" s="1"/>
  <c r="D21" i="174" s="1"/>
  <c r="J4" i="175"/>
  <c r="D19" i="175" s="1"/>
  <c r="F6" i="175"/>
  <c r="J6" i="175" s="1"/>
  <c r="D21" i="175" s="1"/>
  <c r="J15" i="174" l="1"/>
  <c r="J15" i="175"/>
  <c r="D29" i="175"/>
  <c r="D29" i="174"/>
  <c r="D30" i="175" l="1"/>
  <c r="K30" i="175" s="1"/>
  <c r="D30" i="174"/>
  <c r="K30" i="174" s="1"/>
  <c r="K20" i="175" l="1"/>
  <c r="K26" i="175"/>
  <c r="K23" i="175"/>
  <c r="K20" i="174"/>
  <c r="K26" i="174"/>
  <c r="K23" i="174"/>
  <c r="F19" i="175" l="1"/>
  <c r="F21" i="175" s="1"/>
  <c r="J21" i="175" s="1"/>
  <c r="F19" i="174"/>
  <c r="F23" i="174" s="1"/>
  <c r="J23" i="174" s="1"/>
  <c r="F23" i="175" l="1"/>
  <c r="J23" i="175" s="1"/>
  <c r="F21" i="174"/>
  <c r="J21" i="174" s="1"/>
  <c r="J19" i="175"/>
  <c r="J19" i="174"/>
  <c r="J30" i="174" l="1"/>
  <c r="D35" i="174" s="1"/>
  <c r="J38" i="174" s="1"/>
  <c r="J30" i="175"/>
  <c r="D35" i="175" s="1"/>
  <c r="J38" i="175" s="1"/>
  <c r="D45" i="175" l="1"/>
  <c r="K38" i="175" s="1"/>
  <c r="F35" i="175" s="1"/>
  <c r="J35" i="175" s="1"/>
  <c r="J45" i="175" s="1"/>
  <c r="I45" i="175" s="1"/>
  <c r="D45" i="174"/>
  <c r="K38" i="174" s="1"/>
  <c r="F35" i="174" s="1"/>
  <c r="J35" i="174" s="1"/>
  <c r="J45" i="174" s="1"/>
  <c r="D47" i="174" s="1"/>
  <c r="D48" i="174" s="1"/>
  <c r="D49" i="174" s="1"/>
  <c r="J47" i="174" l="1"/>
  <c r="I45" i="174"/>
  <c r="D47" i="175"/>
  <c r="D48" i="175" s="1"/>
  <c r="J47" i="175" l="1"/>
  <c r="D49" i="175"/>
  <c r="D63" i="174" l="1"/>
  <c r="D64" i="174" s="1"/>
  <c r="K64" i="174" s="1"/>
  <c r="K57" i="174" l="1"/>
  <c r="K60" i="174"/>
  <c r="K54" i="174"/>
  <c r="F53" i="174" l="1"/>
  <c r="C8" i="102"/>
  <c r="C4" i="101"/>
  <c r="C15" i="101" s="1"/>
  <c r="J15" i="101" s="1"/>
  <c r="J8" i="101" s="1"/>
  <c r="E2" i="100"/>
  <c r="C7" i="104"/>
  <c r="I7" i="104" s="1"/>
  <c r="C22" i="104" s="1"/>
  <c r="I22" i="104" s="1"/>
  <c r="C7" i="102"/>
  <c r="C7" i="105"/>
  <c r="I7" i="105" s="1"/>
  <c r="C7" i="101"/>
  <c r="I7" i="101" s="1"/>
  <c r="C22" i="101" s="1"/>
  <c r="I22" i="101" s="1"/>
  <c r="C9" i="101"/>
  <c r="C24" i="101" s="1"/>
  <c r="C9" i="105"/>
  <c r="C24" i="105" s="1"/>
  <c r="C9" i="104"/>
  <c r="C24" i="104" s="1"/>
  <c r="C9" i="102"/>
  <c r="C24" i="102" s="1"/>
  <c r="C4" i="105"/>
  <c r="C15" i="105" s="1"/>
  <c r="J15" i="105" s="1"/>
  <c r="J5" i="105" s="1"/>
  <c r="C8" i="105"/>
  <c r="C8" i="104"/>
  <c r="C4" i="104"/>
  <c r="C15" i="104" s="1"/>
  <c r="J15" i="104" s="1"/>
  <c r="C8" i="101"/>
  <c r="C4" i="102"/>
  <c r="C15" i="102" s="1"/>
  <c r="J15" i="102" s="1"/>
  <c r="J11" i="102" s="1"/>
  <c r="C6" i="102"/>
  <c r="C6" i="101"/>
  <c r="C6" i="104"/>
  <c r="C6" i="105"/>
  <c r="F55" i="174" l="1"/>
  <c r="J55" i="174" s="1"/>
  <c r="D70" i="174" s="1"/>
  <c r="F57" i="174"/>
  <c r="J57" i="174" s="1"/>
  <c r="D72" i="174" s="1"/>
  <c r="J53" i="174"/>
  <c r="D68" i="174" s="1"/>
  <c r="C22" i="105"/>
  <c r="I22" i="105" s="1"/>
  <c r="J8" i="105"/>
  <c r="E4" i="105" s="1"/>
  <c r="I4" i="105" s="1"/>
  <c r="I15" i="105" s="1"/>
  <c r="J11" i="105"/>
  <c r="J5" i="104"/>
  <c r="J8" i="104"/>
  <c r="J11" i="104"/>
  <c r="J5" i="102"/>
  <c r="J8" i="102"/>
  <c r="I7" i="102"/>
  <c r="C22" i="102" s="1"/>
  <c r="I22" i="102" s="1"/>
  <c r="J5" i="101"/>
  <c r="E4" i="101" s="1"/>
  <c r="J11" i="101"/>
  <c r="J64" i="174" l="1"/>
  <c r="E6" i="105"/>
  <c r="I6" i="105" s="1"/>
  <c r="C21" i="105" s="1"/>
  <c r="E8" i="105"/>
  <c r="I8" i="105" s="1"/>
  <c r="C23" i="105" s="1"/>
  <c r="E4" i="102"/>
  <c r="E8" i="102" s="1"/>
  <c r="I8" i="102" s="1"/>
  <c r="C23" i="102" s="1"/>
  <c r="E4" i="104"/>
  <c r="C19" i="105"/>
  <c r="C30" i="105" s="1"/>
  <c r="J30" i="105" s="1"/>
  <c r="E8" i="101"/>
  <c r="I8" i="101" s="1"/>
  <c r="C23" i="101" s="1"/>
  <c r="I4" i="101"/>
  <c r="E6" i="101"/>
  <c r="I6" i="101" s="1"/>
  <c r="C21" i="101" s="1"/>
  <c r="D78" i="174" l="1"/>
  <c r="E6" i="102"/>
  <c r="I6" i="102" s="1"/>
  <c r="C21" i="102" s="1"/>
  <c r="I4" i="102"/>
  <c r="I15" i="102" s="1"/>
  <c r="E6" i="104"/>
  <c r="I6" i="104" s="1"/>
  <c r="C21" i="104" s="1"/>
  <c r="I4" i="104"/>
  <c r="E8" i="104"/>
  <c r="I8" i="104" s="1"/>
  <c r="C23" i="104" s="1"/>
  <c r="I15" i="101"/>
  <c r="C19" i="101"/>
  <c r="J26" i="105"/>
  <c r="J20" i="105"/>
  <c r="J23" i="105"/>
  <c r="D79" i="174" l="1"/>
  <c r="K79" i="174" s="1"/>
  <c r="C19" i="102"/>
  <c r="C30" i="102" s="1"/>
  <c r="J30" i="102" s="1"/>
  <c r="I15" i="104"/>
  <c r="C19" i="104"/>
  <c r="C30" i="104" s="1"/>
  <c r="J30" i="104" s="1"/>
  <c r="E19" i="105"/>
  <c r="I19" i="105" s="1"/>
  <c r="I30" i="105" s="1"/>
  <c r="C35" i="105" s="1"/>
  <c r="C30" i="101"/>
  <c r="K75" i="174" l="1"/>
  <c r="K72" i="174"/>
  <c r="K69" i="174"/>
  <c r="E23" i="105"/>
  <c r="I23" i="105" s="1"/>
  <c r="E21" i="105"/>
  <c r="I21" i="105" s="1"/>
  <c r="J23" i="102"/>
  <c r="J20" i="102"/>
  <c r="J26" i="102"/>
  <c r="J30" i="101"/>
  <c r="J26" i="104"/>
  <c r="J20" i="104"/>
  <c r="J23" i="104"/>
  <c r="C45" i="105"/>
  <c r="I38" i="105"/>
  <c r="F68" i="174" l="1"/>
  <c r="J26" i="101"/>
  <c r="J23" i="101"/>
  <c r="J20" i="101"/>
  <c r="E19" i="102"/>
  <c r="J38" i="105"/>
  <c r="E35" i="105" s="1"/>
  <c r="I35" i="105" s="1"/>
  <c r="I45" i="105" s="1"/>
  <c r="C47" i="105" s="1"/>
  <c r="E19" i="104"/>
  <c r="F70" i="174" l="1"/>
  <c r="J70" i="174" s="1"/>
  <c r="F72" i="174"/>
  <c r="J72" i="174" s="1"/>
  <c r="J68" i="174"/>
  <c r="C9" i="103"/>
  <c r="C24" i="103" s="1"/>
  <c r="E19" i="101"/>
  <c r="I19" i="101" s="1"/>
  <c r="I30" i="101" s="1"/>
  <c r="C35" i="101" s="1"/>
  <c r="C48" i="105"/>
  <c r="C49" i="105"/>
  <c r="I47" i="105"/>
  <c r="E23" i="102"/>
  <c r="I23" i="102" s="1"/>
  <c r="E21" i="102"/>
  <c r="I21" i="102" s="1"/>
  <c r="I19" i="102"/>
  <c r="I30" i="102" s="1"/>
  <c r="C35" i="102" s="1"/>
  <c r="E23" i="104"/>
  <c r="I23" i="104" s="1"/>
  <c r="E21" i="104"/>
  <c r="I21" i="104" s="1"/>
  <c r="I19" i="104"/>
  <c r="I30" i="104" s="1"/>
  <c r="C35" i="104" s="1"/>
  <c r="J79" i="174" l="1"/>
  <c r="D84" i="174" s="1"/>
  <c r="E21" i="101"/>
  <c r="I21" i="101" s="1"/>
  <c r="C45" i="102"/>
  <c r="I38" i="102"/>
  <c r="I38" i="104"/>
  <c r="C45" i="104"/>
  <c r="I38" i="101"/>
  <c r="C45" i="101"/>
  <c r="D94" i="174" l="1"/>
  <c r="J87" i="174"/>
  <c r="E23" i="101"/>
  <c r="I23" i="101" s="1"/>
  <c r="J38" i="102"/>
  <c r="E35" i="102" s="1"/>
  <c r="I35" i="102" s="1"/>
  <c r="I45" i="102" s="1"/>
  <c r="C47" i="102" s="1"/>
  <c r="J38" i="101"/>
  <c r="E35" i="101" s="1"/>
  <c r="I35" i="101" s="1"/>
  <c r="I45" i="101" s="1"/>
  <c r="C47" i="101" s="1"/>
  <c r="J38" i="104"/>
  <c r="E35" i="104" s="1"/>
  <c r="I35" i="104" s="1"/>
  <c r="I45" i="104" s="1"/>
  <c r="C47" i="104" s="1"/>
  <c r="K87" i="174" l="1"/>
  <c r="F84" i="174" s="1"/>
  <c r="J84" i="174" s="1"/>
  <c r="J94" i="174" s="1"/>
  <c r="I94" i="174" s="1"/>
  <c r="C49" i="101"/>
  <c r="C48" i="101"/>
  <c r="I47" i="101"/>
  <c r="I47" i="104"/>
  <c r="C48" i="104"/>
  <c r="C49" i="104"/>
  <c r="C49" i="102"/>
  <c r="C48" i="102"/>
  <c r="I47" i="102"/>
  <c r="D96" i="174" l="1"/>
  <c r="D97" i="174" s="1"/>
  <c r="C8" i="103"/>
  <c r="C7" i="103"/>
  <c r="I7" i="103" s="1"/>
  <c r="J96" i="174" l="1"/>
  <c r="D98" i="174"/>
  <c r="C22" i="103"/>
  <c r="I22" i="103" s="1"/>
  <c r="C6" i="103" l="1"/>
  <c r="C4" i="103" l="1"/>
  <c r="C15" i="103" s="1"/>
  <c r="G7" i="90" s="1"/>
  <c r="J15" i="103" l="1"/>
  <c r="J8" i="103" s="1"/>
  <c r="J5" i="103" l="1"/>
  <c r="E4" i="103" s="1"/>
  <c r="J11" i="103"/>
  <c r="E8" i="103" l="1"/>
  <c r="I8" i="103" s="1"/>
  <c r="C23" i="103" s="1"/>
  <c r="E6" i="103"/>
  <c r="I6" i="103" s="1"/>
  <c r="C21" i="103" s="1"/>
  <c r="I4" i="103"/>
  <c r="I15" i="103" l="1"/>
  <c r="G10" i="90" s="1"/>
  <c r="C19" i="103"/>
  <c r="C30" i="103" s="1"/>
  <c r="J30" i="103" s="1"/>
  <c r="J20" i="103" l="1"/>
  <c r="J26" i="103"/>
  <c r="J23" i="103"/>
  <c r="E19" i="103" l="1"/>
  <c r="E23" i="103" s="1"/>
  <c r="I23" i="103" s="1"/>
  <c r="I19" i="103" l="1"/>
  <c r="E21" i="103"/>
  <c r="I21" i="103" s="1"/>
  <c r="I30" i="103" l="1"/>
  <c r="G11" i="90" s="1"/>
  <c r="C35" i="103" l="1"/>
  <c r="I38" i="103" s="1"/>
  <c r="C45" i="103" l="1"/>
  <c r="J38" i="103" s="1"/>
  <c r="E35" i="103" s="1"/>
  <c r="I35" i="103" s="1"/>
  <c r="I45" i="103" s="1"/>
  <c r="C47" i="103" s="1"/>
  <c r="C48" i="103" l="1"/>
  <c r="C49" i="103" s="1"/>
  <c r="I47" i="103"/>
  <c r="G12" i="90" s="1"/>
  <c r="G17" i="90" s="1"/>
  <c r="B5" i="100" l="1"/>
  <c r="F3" i="90"/>
  <c r="G19" i="90"/>
  <c r="G21" i="90" s="1"/>
  <c r="F5" i="100" l="1"/>
  <c r="B3" i="90"/>
  <c r="F2" i="90"/>
  <c r="D5" i="100"/>
  <c r="J56" i="175" l="1"/>
  <c r="D71" i="175" s="1"/>
  <c r="J71" i="175" s="1"/>
  <c r="D62" i="175" l="1"/>
  <c r="D64" i="175" s="1"/>
  <c r="K64" i="175" s="1"/>
  <c r="K54" i="175" l="1"/>
  <c r="K60" i="175"/>
  <c r="K57" i="175"/>
  <c r="F53" i="175" l="1"/>
  <c r="F55" i="175" l="1"/>
  <c r="J55" i="175" s="1"/>
  <c r="D70" i="175" s="1"/>
  <c r="F57" i="175"/>
  <c r="J57" i="175" s="1"/>
  <c r="D72" i="175" s="1"/>
  <c r="J53" i="175"/>
  <c r="D68" i="175" s="1"/>
  <c r="J64" i="175" l="1"/>
  <c r="D78" i="175" l="1"/>
  <c r="D79" i="175" l="1"/>
  <c r="K79" i="175" s="1"/>
  <c r="K72" i="175" l="1"/>
  <c r="K75" i="175"/>
  <c r="K69" i="175"/>
  <c r="F68" i="175" l="1"/>
  <c r="F72" i="175" s="1"/>
  <c r="J72" i="175" s="1"/>
  <c r="J68" i="175" l="1"/>
  <c r="F70" i="175"/>
  <c r="J70" i="175" s="1"/>
  <c r="J79" i="175" l="1"/>
  <c r="D84" i="175" s="1"/>
  <c r="D94" i="175" l="1"/>
  <c r="J87" i="175"/>
  <c r="K87" i="175" l="1"/>
  <c r="F84" i="175" s="1"/>
  <c r="J84" i="175" s="1"/>
  <c r="J94" i="175" s="1"/>
  <c r="I94" i="175" l="1"/>
  <c r="D96" i="175"/>
  <c r="D97" i="175" l="1"/>
  <c r="D98" i="175" s="1"/>
  <c r="J96" i="17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TSUYAMA-CITY</author>
  </authors>
  <commentList>
    <comment ref="F4" authorId="0" shapeId="0" xr:uid="{00000000-0006-0000-0200-000001000000}">
      <text>
        <r>
          <rPr>
            <sz val="9"/>
            <color indexed="81"/>
            <rFont val="ＭＳ Ｐゴシック"/>
            <family val="3"/>
            <charset val="128"/>
          </rPr>
          <t xml:space="preserve">監理事務所を設けな場合0.90の補正
</t>
        </r>
      </text>
    </comment>
    <comment ref="J15" authorId="0" shapeId="0" xr:uid="{00000000-0006-0000-0200-000002000000}">
      <text>
        <r>
          <rPr>
            <b/>
            <sz val="9"/>
            <color indexed="81"/>
            <rFont val="ＭＳ Ｐゴシック"/>
            <family val="3"/>
            <charset val="128"/>
          </rPr>
          <t>直工1千万円以下の
場合は10,000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J30" authorId="0" shapeId="0" xr:uid="{00000000-0006-0000-0200-000003000000}">
      <text>
        <r>
          <rPr>
            <b/>
            <sz val="9"/>
            <color indexed="81"/>
            <rFont val="ＭＳ Ｐゴシック"/>
            <family val="3"/>
            <charset val="128"/>
          </rPr>
          <t>純工1千万円以下の
場合は10,000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J48" authorId="0" shapeId="0" xr:uid="{00000000-0006-0000-0200-000004000000}">
      <text>
        <r>
          <rPr>
            <b/>
            <sz val="9"/>
            <color indexed="81"/>
            <rFont val="ＭＳ Ｐゴシック"/>
            <family val="3"/>
            <charset val="128"/>
          </rPr>
          <t>工期を直接入力
0.5ヶ月単位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TSUYAMA-CITY</author>
  </authors>
  <commentList>
    <comment ref="F4" authorId="0" shapeId="0" xr:uid="{00000000-0006-0000-0300-000001000000}">
      <text>
        <r>
          <rPr>
            <sz val="9"/>
            <color indexed="81"/>
            <rFont val="ＭＳ Ｐゴシック"/>
            <family val="3"/>
            <charset val="128"/>
          </rPr>
          <t xml:space="preserve">監理事務所を設けな場合0.90の補正
</t>
        </r>
      </text>
    </comment>
    <comment ref="J15" authorId="0" shapeId="0" xr:uid="{00000000-0006-0000-0300-000002000000}">
      <text>
        <r>
          <rPr>
            <b/>
            <sz val="9"/>
            <color indexed="81"/>
            <rFont val="ＭＳ Ｐゴシック"/>
            <family val="3"/>
            <charset val="128"/>
          </rPr>
          <t>直工5百万円以下の
場合は5,000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J30" authorId="0" shapeId="0" xr:uid="{00000000-0006-0000-0300-000003000000}">
      <text>
        <r>
          <rPr>
            <b/>
            <sz val="9"/>
            <color indexed="81"/>
            <rFont val="ＭＳ Ｐゴシック"/>
            <family val="3"/>
            <charset val="128"/>
          </rPr>
          <t>純工5百万円以下の
場合は5,000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J48" authorId="0" shapeId="0" xr:uid="{00000000-0006-0000-0300-000004000000}">
      <text>
        <r>
          <rPr>
            <b/>
            <sz val="9"/>
            <color indexed="81"/>
            <rFont val="ＭＳ Ｐゴシック"/>
            <family val="3"/>
            <charset val="128"/>
          </rPr>
          <t>工期を直接入力
0.5ヶ月単位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 xml:space="preserve"> </author>
    <author>TSUYAMA-CITY</author>
  </authors>
  <commentList>
    <comment ref="F4" authorId="0" shapeId="0" xr:uid="{00000000-0006-0000-04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監理事務所を設けな場合0.90の補正</t>
        </r>
      </text>
    </comment>
    <comment ref="J15" authorId="1" shapeId="0" xr:uid="{00000000-0006-0000-0400-000002000000}">
      <text>
        <r>
          <rPr>
            <b/>
            <sz val="9"/>
            <color indexed="81"/>
            <rFont val="ＭＳ Ｐゴシック"/>
            <family val="3"/>
            <charset val="128"/>
          </rPr>
          <t>直工5百万円以下の
場合は5,000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J30" authorId="1" shapeId="0" xr:uid="{00000000-0006-0000-0400-000003000000}">
      <text>
        <r>
          <rPr>
            <b/>
            <sz val="9"/>
            <color indexed="81"/>
            <rFont val="ＭＳ Ｐゴシック"/>
            <family val="3"/>
            <charset val="128"/>
          </rPr>
          <t>純工5百万円以下の
場合は5,000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J48" authorId="1" shapeId="0" xr:uid="{00000000-0006-0000-0400-000004000000}">
      <text>
        <r>
          <rPr>
            <b/>
            <sz val="9"/>
            <color indexed="81"/>
            <rFont val="ＭＳ Ｐゴシック"/>
            <family val="3"/>
            <charset val="128"/>
          </rPr>
          <t>工期を直接入力
0.5ヶ月単位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 xml:space="preserve"> </author>
    <author>TSUYAMA-CITY</author>
  </authors>
  <commentList>
    <comment ref="F4" authorId="0" shapeId="0" xr:uid="{00000000-0006-0000-05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監理事務所を設けな場合0.90の補正</t>
        </r>
      </text>
    </comment>
    <comment ref="J15" authorId="1" shapeId="0" xr:uid="{00000000-0006-0000-0500-000002000000}">
      <text>
        <r>
          <rPr>
            <b/>
            <sz val="9"/>
            <color indexed="81"/>
            <rFont val="ＭＳ Ｐゴシック"/>
            <family val="3"/>
            <charset val="128"/>
          </rPr>
          <t>直工3百万円以下の
場合は3,000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J30" authorId="1" shapeId="0" xr:uid="{00000000-0006-0000-0500-000003000000}">
      <text>
        <r>
          <rPr>
            <b/>
            <sz val="9"/>
            <color indexed="81"/>
            <rFont val="ＭＳ Ｐゴシック"/>
            <family val="3"/>
            <charset val="128"/>
          </rPr>
          <t>純工3百万円以下の
場合は3,000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J48" authorId="1" shapeId="0" xr:uid="{00000000-0006-0000-0500-000004000000}">
      <text>
        <r>
          <rPr>
            <b/>
            <sz val="9"/>
            <color indexed="81"/>
            <rFont val="ＭＳ Ｐゴシック"/>
            <family val="3"/>
            <charset val="128"/>
          </rPr>
          <t>工期を直接入力
0.5ヶ月単位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 xml:space="preserve"> </author>
    <author>TSUYAMA-CITY</author>
  </authors>
  <commentList>
    <comment ref="F4" authorId="0" shapeId="0" xr:uid="{00000000-0006-0000-06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監理事務所を設けな場合0.90の補正</t>
        </r>
      </text>
    </comment>
    <comment ref="J15" authorId="1" shapeId="0" xr:uid="{00000000-0006-0000-0600-000002000000}">
      <text>
        <r>
          <rPr>
            <b/>
            <sz val="9"/>
            <color indexed="81"/>
            <rFont val="ＭＳ Ｐゴシック"/>
            <family val="3"/>
            <charset val="128"/>
          </rPr>
          <t>直工5百万円以下の
場合は5,000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J30" authorId="1" shapeId="0" xr:uid="{00000000-0006-0000-0600-000003000000}">
      <text>
        <r>
          <rPr>
            <b/>
            <sz val="9"/>
            <color indexed="81"/>
            <rFont val="ＭＳ Ｐゴシック"/>
            <family val="3"/>
            <charset val="128"/>
          </rPr>
          <t>純工5百万円以下の
場合は5,000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J48" authorId="1" shapeId="0" xr:uid="{00000000-0006-0000-0600-000004000000}">
      <text>
        <r>
          <rPr>
            <b/>
            <sz val="9"/>
            <color indexed="81"/>
            <rFont val="ＭＳ Ｐゴシック"/>
            <family val="3"/>
            <charset val="128"/>
          </rPr>
          <t>工期を直接入力
0.5ヶ月単位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udd04</author>
    <author>TSUYAMA-CITY</author>
  </authors>
  <commentList>
    <comment ref="G4" authorId="0" shapeId="0" xr:uid="{00000000-0006-0000-07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udd04:</t>
        </r>
        <r>
          <rPr>
            <sz val="9"/>
            <color indexed="81"/>
            <rFont val="ＭＳ Ｐゴシック"/>
            <family val="3"/>
            <charset val="128"/>
          </rPr>
          <t xml:space="preserve">
監理事務所を設けない場合0.90の補正
</t>
        </r>
      </text>
    </comment>
    <comment ref="K15" authorId="1" shapeId="0" xr:uid="{00000000-0006-0000-0700-000002000000}">
      <text>
        <r>
          <rPr>
            <b/>
            <sz val="9"/>
            <color indexed="81"/>
            <rFont val="ＭＳ Ｐゴシック"/>
            <family val="3"/>
            <charset val="128"/>
          </rPr>
          <t>直工500万円以下の
場合は5,000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K30" authorId="1" shapeId="0" xr:uid="{00000000-0006-0000-0700-000003000000}">
      <text>
        <r>
          <rPr>
            <b/>
            <sz val="9"/>
            <color indexed="81"/>
            <rFont val="ＭＳ Ｐゴシック"/>
            <family val="3"/>
            <charset val="128"/>
          </rPr>
          <t>直工500万円以下の
場合は5,000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K48" authorId="1" shapeId="0" xr:uid="{00000000-0006-0000-0700-000004000000}">
      <text>
        <r>
          <rPr>
            <b/>
            <sz val="9"/>
            <color indexed="81"/>
            <rFont val="ＭＳ Ｐゴシック"/>
            <family val="3"/>
            <charset val="128"/>
          </rPr>
          <t>工期を直接入力
0.5ヶ月単位</t>
        </r>
      </text>
    </comment>
    <comment ref="G53" authorId="0" shapeId="0" xr:uid="{00000000-0006-0000-0700-000005000000}">
      <text>
        <r>
          <rPr>
            <b/>
            <sz val="9"/>
            <color indexed="81"/>
            <rFont val="ＭＳ Ｐゴシック"/>
            <family val="3"/>
            <charset val="128"/>
          </rPr>
          <t>udd04:</t>
        </r>
        <r>
          <rPr>
            <sz val="9"/>
            <color indexed="81"/>
            <rFont val="ＭＳ Ｐゴシック"/>
            <family val="3"/>
            <charset val="128"/>
          </rPr>
          <t xml:space="preserve">
監理事務所を設けない場合0.90の補正
</t>
        </r>
      </text>
    </comment>
    <comment ref="K64" authorId="1" shapeId="0" xr:uid="{00000000-0006-0000-0700-000006000000}">
      <text>
        <r>
          <rPr>
            <b/>
            <sz val="9"/>
            <color indexed="81"/>
            <rFont val="ＭＳ Ｐゴシック"/>
            <family val="3"/>
            <charset val="128"/>
          </rPr>
          <t>直工3百万円以下の
場合は3,000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K79" authorId="1" shapeId="0" xr:uid="{00000000-0006-0000-0700-000007000000}">
      <text>
        <r>
          <rPr>
            <b/>
            <sz val="9"/>
            <color indexed="81"/>
            <rFont val="ＭＳ Ｐゴシック"/>
            <family val="3"/>
            <charset val="128"/>
          </rPr>
          <t>純工3百万円以下の
場合は3,000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K97" authorId="1" shapeId="0" xr:uid="{00000000-0006-0000-0700-000008000000}">
      <text>
        <r>
          <rPr>
            <b/>
            <sz val="9"/>
            <color indexed="81"/>
            <rFont val="ＭＳ Ｐゴシック"/>
            <family val="3"/>
            <charset val="128"/>
          </rPr>
          <t>工期を直接入力
0.5ヶ月単位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udd04</author>
    <author>TSUYAMA-CITY</author>
  </authors>
  <commentList>
    <comment ref="G4" authorId="0" shapeId="0" xr:uid="{00000000-0006-0000-08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udd04:</t>
        </r>
        <r>
          <rPr>
            <sz val="9"/>
            <color indexed="81"/>
            <rFont val="ＭＳ Ｐゴシック"/>
            <family val="3"/>
            <charset val="128"/>
          </rPr>
          <t xml:space="preserve">
監理事務所を設けない場合0.90の補正
</t>
        </r>
      </text>
    </comment>
    <comment ref="K15" authorId="1" shapeId="0" xr:uid="{00000000-0006-0000-0800-000002000000}">
      <text>
        <r>
          <rPr>
            <b/>
            <sz val="9"/>
            <color indexed="81"/>
            <rFont val="ＭＳ Ｐゴシック"/>
            <family val="3"/>
            <charset val="128"/>
          </rPr>
          <t>直工500万円以下の
場合は5,000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K30" authorId="1" shapeId="0" xr:uid="{00000000-0006-0000-0800-000003000000}">
      <text>
        <r>
          <rPr>
            <b/>
            <sz val="9"/>
            <color indexed="81"/>
            <rFont val="ＭＳ Ｐゴシック"/>
            <family val="3"/>
            <charset val="128"/>
          </rPr>
          <t>直工500万円以下の
場合は5,000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K48" authorId="1" shapeId="0" xr:uid="{00000000-0006-0000-0800-000004000000}">
      <text>
        <r>
          <rPr>
            <b/>
            <sz val="9"/>
            <color indexed="81"/>
            <rFont val="ＭＳ Ｐゴシック"/>
            <family val="3"/>
            <charset val="128"/>
          </rPr>
          <t>工期を直接入力
0.5ヶ月単位</t>
        </r>
      </text>
    </comment>
    <comment ref="G53" authorId="0" shapeId="0" xr:uid="{00000000-0006-0000-0800-000005000000}">
      <text>
        <r>
          <rPr>
            <b/>
            <sz val="9"/>
            <color indexed="81"/>
            <rFont val="ＭＳ Ｐゴシック"/>
            <family val="3"/>
            <charset val="128"/>
          </rPr>
          <t>udd04:</t>
        </r>
        <r>
          <rPr>
            <sz val="9"/>
            <color indexed="81"/>
            <rFont val="ＭＳ Ｐゴシック"/>
            <family val="3"/>
            <charset val="128"/>
          </rPr>
          <t xml:space="preserve">
監理事務所を設けない場合0.90の補正
</t>
        </r>
      </text>
    </comment>
    <comment ref="K64" authorId="1" shapeId="0" xr:uid="{00000000-0006-0000-0800-000006000000}">
      <text>
        <r>
          <rPr>
            <b/>
            <sz val="9"/>
            <color indexed="81"/>
            <rFont val="ＭＳ Ｐゴシック"/>
            <family val="3"/>
            <charset val="128"/>
          </rPr>
          <t>直工3百万円以下の
場合は3,000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K79" authorId="1" shapeId="0" xr:uid="{00000000-0006-0000-0800-000007000000}">
      <text>
        <r>
          <rPr>
            <b/>
            <sz val="9"/>
            <color indexed="81"/>
            <rFont val="ＭＳ Ｐゴシック"/>
            <family val="3"/>
            <charset val="128"/>
          </rPr>
          <t>純工3百万円以下の
場合は3,000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K97" authorId="1" shapeId="0" xr:uid="{00000000-0006-0000-0800-000008000000}">
      <text>
        <r>
          <rPr>
            <b/>
            <sz val="9"/>
            <color indexed="81"/>
            <rFont val="ＭＳ Ｐゴシック"/>
            <family val="3"/>
            <charset val="128"/>
          </rPr>
          <t>工期を直接入力
0.5ヶ月単位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udd08</author>
  </authors>
  <commentList>
    <comment ref="J1" authorId="0" shapeId="0" xr:uid="{00000000-0006-0000-0B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udd08:</t>
        </r>
        <r>
          <rPr>
            <sz val="9"/>
            <color indexed="81"/>
            <rFont val="ＭＳ Ｐゴシック"/>
            <family val="3"/>
            <charset val="128"/>
          </rPr>
          <t xml:space="preserve">
✓は金額削除
</t>
        </r>
      </text>
    </comment>
  </commentList>
</comments>
</file>

<file path=xl/comments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udd08</author>
  </authors>
  <commentList>
    <comment ref="J1" authorId="0" shapeId="0" xr:uid="{00000000-0006-0000-10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udd08:</t>
        </r>
        <r>
          <rPr>
            <sz val="9"/>
            <color indexed="81"/>
            <rFont val="ＭＳ Ｐゴシック"/>
            <family val="3"/>
            <charset val="128"/>
          </rPr>
          <t xml:space="preserve">
✓は金額削除
</t>
        </r>
      </text>
    </comment>
  </commentList>
</comments>
</file>

<file path=xl/sharedStrings.xml><?xml version="1.0" encoding="utf-8"?>
<sst xmlns="http://schemas.openxmlformats.org/spreadsheetml/2006/main" count="2467" uniqueCount="578">
  <si>
    <t>Np:純工事費(千円)</t>
    <rPh sb="3" eb="4">
      <t>ジュン</t>
    </rPh>
    <rPh sb="4" eb="6">
      <t>コウジ</t>
    </rPh>
    <rPh sb="6" eb="7">
      <t>ヒ</t>
    </rPh>
    <rPh sb="8" eb="10">
      <t>センエン</t>
    </rPh>
    <phoneticPr fontId="11"/>
  </si>
  <si>
    <t>一般管理費率計算</t>
    <rPh sb="0" eb="2">
      <t>イッパン</t>
    </rPh>
    <rPh sb="2" eb="5">
      <t>カンリヒ</t>
    </rPh>
    <rPh sb="5" eb="6">
      <t>リツ</t>
    </rPh>
    <rPh sb="6" eb="8">
      <t>ケイサン</t>
    </rPh>
    <phoneticPr fontId="11"/>
  </si>
  <si>
    <t>上限値</t>
    <rPh sb="0" eb="2">
      <t>ジョウゲン</t>
    </rPh>
    <rPh sb="2" eb="3">
      <t>アタイ</t>
    </rPh>
    <phoneticPr fontId="11"/>
  </si>
  <si>
    <t>下限値</t>
    <rPh sb="0" eb="2">
      <t>カゲン</t>
    </rPh>
    <rPh sb="2" eb="3">
      <t>アタイ</t>
    </rPh>
    <phoneticPr fontId="11"/>
  </si>
  <si>
    <t>予定工期</t>
    <rPh sb="0" eb="2">
      <t>ヨテイ</t>
    </rPh>
    <rPh sb="2" eb="4">
      <t>コウキ</t>
    </rPh>
    <phoneticPr fontId="11"/>
  </si>
  <si>
    <t>T:工期(ヶ月)</t>
    <rPh sb="2" eb="4">
      <t>コウキ</t>
    </rPh>
    <rPh sb="6" eb="7">
      <t>ゲツ</t>
    </rPh>
    <phoneticPr fontId="11"/>
  </si>
  <si>
    <t>↑工期を必ず入力↑</t>
    <rPh sb="1" eb="3">
      <t>コウキ</t>
    </rPh>
    <rPh sb="4" eb="5">
      <t>カナラ</t>
    </rPh>
    <rPh sb="6" eb="8">
      <t>ニュウリョク</t>
    </rPh>
    <phoneticPr fontId="11"/>
  </si>
  <si>
    <t>起工（変更）内容明細書</t>
    <rPh sb="0" eb="2">
      <t>キコウ</t>
    </rPh>
    <rPh sb="3" eb="5">
      <t>ヘンコウ</t>
    </rPh>
    <rPh sb="6" eb="8">
      <t>ナイヨウ</t>
    </rPh>
    <rPh sb="8" eb="11">
      <t>メイサイショ</t>
    </rPh>
    <phoneticPr fontId="13"/>
  </si>
  <si>
    <t>工　事  名</t>
    <rPh sb="0" eb="1">
      <t>コウ</t>
    </rPh>
    <rPh sb="2" eb="3">
      <t>コト</t>
    </rPh>
    <rPh sb="5" eb="6">
      <t>メイ</t>
    </rPh>
    <phoneticPr fontId="13"/>
  </si>
  <si>
    <t>１　起工（変更）金額明細書</t>
    <rPh sb="2" eb="4">
      <t>キコウ</t>
    </rPh>
    <rPh sb="5" eb="7">
      <t>ヘンコウ</t>
    </rPh>
    <rPh sb="8" eb="10">
      <t>キンガク</t>
    </rPh>
    <rPh sb="10" eb="13">
      <t>メイサイショ</t>
    </rPh>
    <phoneticPr fontId="13"/>
  </si>
  <si>
    <t>設計金額</t>
    <rPh sb="0" eb="2">
      <t>セッケイ</t>
    </rPh>
    <rPh sb="2" eb="4">
      <t>キンガク</t>
    </rPh>
    <phoneticPr fontId="13"/>
  </si>
  <si>
    <t>消費税</t>
    <rPh sb="0" eb="3">
      <t>ショウヒゼイ</t>
    </rPh>
    <phoneticPr fontId="13"/>
  </si>
  <si>
    <t>合計金額</t>
    <rPh sb="0" eb="2">
      <t>ゴウケイ</t>
    </rPh>
    <rPh sb="2" eb="4">
      <t>キンガク</t>
    </rPh>
    <phoneticPr fontId="13"/>
  </si>
  <si>
    <t>①　起 工 金 額</t>
    <rPh sb="2" eb="3">
      <t>オコシ</t>
    </rPh>
    <rPh sb="4" eb="5">
      <t>コウ</t>
    </rPh>
    <rPh sb="6" eb="7">
      <t>カネ</t>
    </rPh>
    <rPh sb="8" eb="9">
      <t>ガク</t>
    </rPh>
    <phoneticPr fontId="13"/>
  </si>
  <si>
    <t>②　当初請負金額</t>
    <rPh sb="2" eb="4">
      <t>トウショ</t>
    </rPh>
    <rPh sb="4" eb="6">
      <t>ウケオイ</t>
    </rPh>
    <rPh sb="6" eb="8">
      <t>キンガク</t>
    </rPh>
    <phoneticPr fontId="13"/>
  </si>
  <si>
    <t>③　変更設計金額</t>
    <rPh sb="2" eb="4">
      <t>ヘンコウ</t>
    </rPh>
    <rPh sb="4" eb="6">
      <t>セッケイ</t>
    </rPh>
    <rPh sb="6" eb="8">
      <t>キンガク</t>
    </rPh>
    <phoneticPr fontId="13"/>
  </si>
  <si>
    <t>④　精算設計金額</t>
    <rPh sb="2" eb="4">
      <t>セイサン</t>
    </rPh>
    <rPh sb="4" eb="6">
      <t>セッケイ</t>
    </rPh>
    <rPh sb="6" eb="8">
      <t>キンガク</t>
    </rPh>
    <phoneticPr fontId="13"/>
  </si>
  <si>
    <t>２　事 業 費 明 細 書　（単市道路改良事業は不要）</t>
    <rPh sb="2" eb="3">
      <t>コト</t>
    </rPh>
    <rPh sb="4" eb="5">
      <t>ギョウ</t>
    </rPh>
    <rPh sb="6" eb="7">
      <t>ヒ</t>
    </rPh>
    <rPh sb="8" eb="9">
      <t>メイ</t>
    </rPh>
    <rPh sb="10" eb="11">
      <t>ホソ</t>
    </rPh>
    <rPh sb="12" eb="13">
      <t>ショ</t>
    </rPh>
    <rPh sb="15" eb="16">
      <t>タン</t>
    </rPh>
    <rPh sb="16" eb="17">
      <t>シ</t>
    </rPh>
    <rPh sb="17" eb="19">
      <t>ドウロ</t>
    </rPh>
    <rPh sb="19" eb="21">
      <t>カイリョウ</t>
    </rPh>
    <rPh sb="21" eb="23">
      <t>ジギョウ</t>
    </rPh>
    <rPh sb="24" eb="26">
      <t>フヨウ</t>
    </rPh>
    <phoneticPr fontId="13"/>
  </si>
  <si>
    <t>費　　　　　　目</t>
    <rPh sb="0" eb="1">
      <t>ヒ</t>
    </rPh>
    <rPh sb="7" eb="8">
      <t>メ</t>
    </rPh>
    <phoneticPr fontId="13"/>
  </si>
  <si>
    <t>全　　　体</t>
    <rPh sb="0" eb="1">
      <t>ゼン</t>
    </rPh>
    <rPh sb="4" eb="5">
      <t>カラダ</t>
    </rPh>
    <phoneticPr fontId="13"/>
  </si>
  <si>
    <t>契　約　額</t>
    <rPh sb="0" eb="1">
      <t>チギリ</t>
    </rPh>
    <rPh sb="2" eb="3">
      <t>ヤク</t>
    </rPh>
    <rPh sb="4" eb="5">
      <t>ガク</t>
    </rPh>
    <phoneticPr fontId="13"/>
  </si>
  <si>
    <t>起工済額</t>
    <rPh sb="0" eb="2">
      <t>キコウ</t>
    </rPh>
    <rPh sb="2" eb="3">
      <t>ス</t>
    </rPh>
    <rPh sb="3" eb="4">
      <t>ガク</t>
    </rPh>
    <phoneticPr fontId="13"/>
  </si>
  <si>
    <t>予算残額</t>
    <rPh sb="0" eb="2">
      <t>ヨサン</t>
    </rPh>
    <rPh sb="2" eb="4">
      <t>ザンガク</t>
    </rPh>
    <phoneticPr fontId="13"/>
  </si>
  <si>
    <t>工　 　事　 　費</t>
    <rPh sb="0" eb="1">
      <t>コウ</t>
    </rPh>
    <rPh sb="4" eb="5">
      <t>コト</t>
    </rPh>
    <rPh sb="8" eb="9">
      <t>ヒ</t>
    </rPh>
    <phoneticPr fontId="13"/>
  </si>
  <si>
    <t>採用　　単価</t>
    <rPh sb="0" eb="2">
      <t>サイヨウ</t>
    </rPh>
    <rPh sb="4" eb="6">
      <t>タンカ</t>
    </rPh>
    <phoneticPr fontId="13"/>
  </si>
  <si>
    <r>
      <t>③　河川協議　（　</t>
    </r>
    <r>
      <rPr>
        <sz val="12"/>
        <rFont val="ＭＳ ゴシック"/>
        <family val="3"/>
        <charset val="128"/>
      </rPr>
      <t>□</t>
    </r>
    <r>
      <rPr>
        <sz val="10"/>
        <rFont val="ＭＳ ゴシック"/>
        <family val="3"/>
        <charset val="128"/>
      </rPr>
      <t>　該当あり　　</t>
    </r>
    <r>
      <rPr>
        <sz val="12"/>
        <rFont val="ＭＳ ゴシック"/>
        <family val="3"/>
        <charset val="128"/>
      </rPr>
      <t>□</t>
    </r>
    <r>
      <rPr>
        <sz val="10"/>
        <rFont val="ＭＳ ゴシック"/>
        <family val="3"/>
        <charset val="128"/>
      </rPr>
      <t>　なし　　）</t>
    </r>
    <rPh sb="2" eb="4">
      <t>カセン</t>
    </rPh>
    <rPh sb="4" eb="6">
      <t>キョウギ</t>
    </rPh>
    <phoneticPr fontId="13"/>
  </si>
  <si>
    <r>
      <t>　　</t>
    </r>
    <r>
      <rPr>
        <sz val="12"/>
        <rFont val="ＭＳ ゴシック"/>
        <family val="3"/>
        <charset val="128"/>
      </rPr>
      <t>□</t>
    </r>
    <r>
      <rPr>
        <sz val="10"/>
        <rFont val="ＭＳ ゴシック"/>
        <family val="3"/>
        <charset val="128"/>
      </rPr>
      <t>　申請済（　　許可済　　　許可未　　）</t>
    </r>
    <phoneticPr fontId="13"/>
  </si>
  <si>
    <r>
      <t>　　</t>
    </r>
    <r>
      <rPr>
        <sz val="12"/>
        <rFont val="ＭＳ ゴシック"/>
        <family val="3"/>
        <charset val="128"/>
      </rPr>
      <t>□</t>
    </r>
    <r>
      <rPr>
        <sz val="10"/>
        <rFont val="ＭＳ ゴシック"/>
        <family val="3"/>
        <charset val="128"/>
      </rPr>
      <t>　協議済（　　許可済　　許可未　　）</t>
    </r>
    <rPh sb="4" eb="6">
      <t>キョウギ</t>
    </rPh>
    <phoneticPr fontId="13"/>
  </si>
  <si>
    <t>⑦　県審査（　不要　審査済　審査中　未審査　）</t>
    <rPh sb="2" eb="3">
      <t>ケン</t>
    </rPh>
    <rPh sb="3" eb="5">
      <t>シンサ</t>
    </rPh>
    <rPh sb="7" eb="9">
      <t>フヨウ</t>
    </rPh>
    <rPh sb="10" eb="12">
      <t>シンサ</t>
    </rPh>
    <rPh sb="12" eb="13">
      <t>スミ</t>
    </rPh>
    <rPh sb="14" eb="16">
      <t>シンサ</t>
    </rPh>
    <rPh sb="16" eb="17">
      <t>チュウ</t>
    </rPh>
    <rPh sb="18" eb="19">
      <t>ミ</t>
    </rPh>
    <rPh sb="19" eb="21">
      <t>シンサ</t>
    </rPh>
    <phoneticPr fontId="13"/>
  </si>
  <si>
    <t>○共通仮設費</t>
    <rPh sb="1" eb="3">
      <t>キョウツウ</t>
    </rPh>
    <rPh sb="3" eb="5">
      <t>カセツ</t>
    </rPh>
    <rPh sb="5" eb="6">
      <t>ヒ</t>
    </rPh>
    <phoneticPr fontId="51"/>
  </si>
  <si>
    <t>直接工事費</t>
    <rPh sb="0" eb="2">
      <t>チョクセツ</t>
    </rPh>
    <rPh sb="2" eb="5">
      <t>コウジヒ</t>
    </rPh>
    <phoneticPr fontId="51"/>
  </si>
  <si>
    <t>契約済工事</t>
    <rPh sb="0" eb="2">
      <t>ケイヤク</t>
    </rPh>
    <rPh sb="2" eb="3">
      <t>ス</t>
    </rPh>
    <rPh sb="3" eb="5">
      <t>コウジ</t>
    </rPh>
    <phoneticPr fontId="51"/>
  </si>
  <si>
    <t>今回工事</t>
    <rPh sb="0" eb="2">
      <t>コンカイ</t>
    </rPh>
    <rPh sb="2" eb="4">
      <t>コウジ</t>
    </rPh>
    <phoneticPr fontId="51"/>
  </si>
  <si>
    <t>計</t>
    <rPh sb="0" eb="1">
      <t>ケイ</t>
    </rPh>
    <phoneticPr fontId="51"/>
  </si>
  <si>
    <t>共通仮設費率</t>
    <rPh sb="0" eb="2">
      <t>キョウツウ</t>
    </rPh>
    <rPh sb="2" eb="4">
      <t>カセツ</t>
    </rPh>
    <rPh sb="4" eb="5">
      <t>ヒ</t>
    </rPh>
    <rPh sb="5" eb="6">
      <t>リツ</t>
    </rPh>
    <phoneticPr fontId="51"/>
  </si>
  <si>
    <t>補正率</t>
    <rPh sb="0" eb="2">
      <t>ホセイ</t>
    </rPh>
    <rPh sb="2" eb="3">
      <t>リツ</t>
    </rPh>
    <phoneticPr fontId="51"/>
  </si>
  <si>
    <t>全体共通仮設費</t>
    <rPh sb="0" eb="2">
      <t>ゼンタイ</t>
    </rPh>
    <rPh sb="2" eb="4">
      <t>キョウツウ</t>
    </rPh>
    <rPh sb="4" eb="6">
      <t>カセツ</t>
    </rPh>
    <rPh sb="6" eb="7">
      <t>ヒ</t>
    </rPh>
    <phoneticPr fontId="51"/>
  </si>
  <si>
    <t>契約済共通仮設費</t>
    <rPh sb="0" eb="2">
      <t>ケイヤク</t>
    </rPh>
    <rPh sb="2" eb="3">
      <t>ス</t>
    </rPh>
    <rPh sb="3" eb="5">
      <t>キョウツウ</t>
    </rPh>
    <rPh sb="5" eb="7">
      <t>カセツ</t>
    </rPh>
    <rPh sb="7" eb="8">
      <t>ヒ</t>
    </rPh>
    <phoneticPr fontId="51"/>
  </si>
  <si>
    <t>今回共通仮設費</t>
    <rPh sb="0" eb="2">
      <t>コンカイ</t>
    </rPh>
    <rPh sb="2" eb="4">
      <t>キョウツウ</t>
    </rPh>
    <rPh sb="4" eb="6">
      <t>カセツ</t>
    </rPh>
    <rPh sb="6" eb="7">
      <t>ヒ</t>
    </rPh>
    <phoneticPr fontId="51"/>
  </si>
  <si>
    <t>一般工事</t>
    <rPh sb="0" eb="2">
      <t>イッパン</t>
    </rPh>
    <rPh sb="2" eb="4">
      <t>コウジ</t>
    </rPh>
    <phoneticPr fontId="51"/>
  </si>
  <si>
    <t>鉄骨工事</t>
    <rPh sb="0" eb="2">
      <t>テッコツ</t>
    </rPh>
    <rPh sb="2" eb="4">
      <t>コウジ</t>
    </rPh>
    <phoneticPr fontId="51"/>
  </si>
  <si>
    <t>その他工事</t>
    <rPh sb="2" eb="3">
      <t>タ</t>
    </rPh>
    <rPh sb="3" eb="5">
      <t>コウジ</t>
    </rPh>
    <phoneticPr fontId="51"/>
  </si>
  <si>
    <t>処分費等</t>
    <rPh sb="0" eb="3">
      <t>ショブンヒ</t>
    </rPh>
    <rPh sb="3" eb="4">
      <t>トウ</t>
    </rPh>
    <phoneticPr fontId="51"/>
  </si>
  <si>
    <t>○現場管理費</t>
    <rPh sb="1" eb="3">
      <t>ゲンバ</t>
    </rPh>
    <rPh sb="3" eb="6">
      <t>カンリヒ</t>
    </rPh>
    <phoneticPr fontId="51"/>
  </si>
  <si>
    <t>純工事費</t>
    <rPh sb="0" eb="1">
      <t>ジュン</t>
    </rPh>
    <rPh sb="1" eb="4">
      <t>コウジヒ</t>
    </rPh>
    <phoneticPr fontId="51"/>
  </si>
  <si>
    <t>現場管理費率</t>
    <rPh sb="0" eb="2">
      <t>ゲンバ</t>
    </rPh>
    <rPh sb="2" eb="5">
      <t>カンリヒ</t>
    </rPh>
    <rPh sb="5" eb="6">
      <t>リツ</t>
    </rPh>
    <phoneticPr fontId="51"/>
  </si>
  <si>
    <t>今回現場管理費</t>
    <rPh sb="0" eb="2">
      <t>コンカイ</t>
    </rPh>
    <rPh sb="2" eb="4">
      <t>ゲンバ</t>
    </rPh>
    <rPh sb="4" eb="7">
      <t>カンリヒ</t>
    </rPh>
    <phoneticPr fontId="51"/>
  </si>
  <si>
    <t>一般工事純工事費</t>
    <rPh sb="0" eb="2">
      <t>イッパン</t>
    </rPh>
    <rPh sb="2" eb="4">
      <t>コウジ</t>
    </rPh>
    <rPh sb="4" eb="5">
      <t>ジュン</t>
    </rPh>
    <rPh sb="5" eb="8">
      <t>コウジヒ</t>
    </rPh>
    <phoneticPr fontId="51"/>
  </si>
  <si>
    <t>鉄骨工事純工事費</t>
    <rPh sb="0" eb="2">
      <t>テッコツ</t>
    </rPh>
    <rPh sb="2" eb="4">
      <t>コウジ</t>
    </rPh>
    <rPh sb="4" eb="5">
      <t>ジュン</t>
    </rPh>
    <rPh sb="5" eb="8">
      <t>コウジヒ</t>
    </rPh>
    <phoneticPr fontId="51"/>
  </si>
  <si>
    <t>その他工事純工事費</t>
    <rPh sb="2" eb="3">
      <t>タ</t>
    </rPh>
    <rPh sb="3" eb="5">
      <t>コウジ</t>
    </rPh>
    <rPh sb="5" eb="6">
      <t>ジュン</t>
    </rPh>
    <rPh sb="6" eb="9">
      <t>コウジヒ</t>
    </rPh>
    <phoneticPr fontId="51"/>
  </si>
  <si>
    <t>○一般管理費</t>
    <rPh sb="1" eb="3">
      <t>イッパン</t>
    </rPh>
    <rPh sb="3" eb="6">
      <t>カンリヒ</t>
    </rPh>
    <phoneticPr fontId="51"/>
  </si>
  <si>
    <t>工事原価</t>
    <rPh sb="0" eb="2">
      <t>コウジ</t>
    </rPh>
    <rPh sb="2" eb="4">
      <t>ゲンカ</t>
    </rPh>
    <phoneticPr fontId="51"/>
  </si>
  <si>
    <t>一般管理費率</t>
    <rPh sb="0" eb="2">
      <t>イッパン</t>
    </rPh>
    <rPh sb="2" eb="5">
      <t>カンリヒ</t>
    </rPh>
    <rPh sb="5" eb="6">
      <t>リツ</t>
    </rPh>
    <phoneticPr fontId="51"/>
  </si>
  <si>
    <t>全体一般管理費</t>
    <rPh sb="0" eb="2">
      <t>ゼンタイ</t>
    </rPh>
    <rPh sb="2" eb="4">
      <t>イッパン</t>
    </rPh>
    <rPh sb="4" eb="7">
      <t>カンリヒ</t>
    </rPh>
    <phoneticPr fontId="51"/>
  </si>
  <si>
    <t>今回一般管理費</t>
    <rPh sb="0" eb="2">
      <t>コンカイ</t>
    </rPh>
    <rPh sb="2" eb="4">
      <t>イッパン</t>
    </rPh>
    <rPh sb="4" eb="7">
      <t>カンリヒ</t>
    </rPh>
    <phoneticPr fontId="51"/>
  </si>
  <si>
    <t>今回工事　工事原価</t>
    <rPh sb="0" eb="2">
      <t>コンカイ</t>
    </rPh>
    <rPh sb="2" eb="4">
      <t>コウジ</t>
    </rPh>
    <rPh sb="5" eb="7">
      <t>コウジ</t>
    </rPh>
    <rPh sb="7" eb="9">
      <t>ゲンカ</t>
    </rPh>
    <phoneticPr fontId="51"/>
  </si>
  <si>
    <t>契約保証費</t>
    <rPh sb="0" eb="2">
      <t>ケイヤク</t>
    </rPh>
    <rPh sb="2" eb="4">
      <t>ホショウ</t>
    </rPh>
    <rPh sb="4" eb="5">
      <t>ヒ</t>
    </rPh>
    <phoneticPr fontId="51"/>
  </si>
  <si>
    <t>小　計</t>
    <rPh sb="0" eb="1">
      <t>ショウ</t>
    </rPh>
    <rPh sb="2" eb="3">
      <t>ケイ</t>
    </rPh>
    <phoneticPr fontId="51"/>
  </si>
  <si>
    <t>調整一般管理費</t>
    <rPh sb="0" eb="2">
      <t>チョウセイ</t>
    </rPh>
    <rPh sb="2" eb="4">
      <t>イッパン</t>
    </rPh>
    <rPh sb="4" eb="7">
      <t>カンリヒ</t>
    </rPh>
    <phoneticPr fontId="51"/>
  </si>
  <si>
    <t>消費税相当額</t>
    <rPh sb="0" eb="3">
      <t>ショウヒゼイ</t>
    </rPh>
    <rPh sb="3" eb="5">
      <t>ソウトウ</t>
    </rPh>
    <rPh sb="5" eb="6">
      <t>ガク</t>
    </rPh>
    <phoneticPr fontId="51"/>
  </si>
  <si>
    <t>合　　計</t>
    <rPh sb="0" eb="1">
      <t>ゴウ</t>
    </rPh>
    <rPh sb="3" eb="4">
      <t>ケイ</t>
    </rPh>
    <phoneticPr fontId="51"/>
  </si>
  <si>
    <t xml:space="preserve">  工 事 内 訳 書</t>
  </si>
  <si>
    <t>式</t>
  </si>
  <si>
    <t>消費税率（％）</t>
  </si>
  <si>
    <t>直接工事費</t>
    <rPh sb="0" eb="2">
      <t>チョクセツ</t>
    </rPh>
    <rPh sb="2" eb="5">
      <t>コウジヒ</t>
    </rPh>
    <phoneticPr fontId="8"/>
  </si>
  <si>
    <t>金　　額</t>
  </si>
  <si>
    <t>変更数量</t>
  </si>
  <si>
    <t>備　　考</t>
  </si>
  <si>
    <t>　　工　　　費</t>
  </si>
  <si>
    <t>設計金額</t>
  </si>
  <si>
    <t>(消費税額)　</t>
  </si>
  <si>
    <t xml:space="preserve">(消費税抜)  </t>
  </si>
  <si>
    <t>共  通　費</t>
    <rPh sb="0" eb="1">
      <t>トモ</t>
    </rPh>
    <rPh sb="3" eb="4">
      <t>ツウ</t>
    </rPh>
    <rPh sb="5" eb="6">
      <t>ヒ</t>
    </rPh>
    <phoneticPr fontId="8"/>
  </si>
  <si>
    <t>名　　　　　称</t>
  </si>
  <si>
    <t>種　類　・　形　状</t>
  </si>
  <si>
    <t>数　量</t>
  </si>
  <si>
    <t>呼称</t>
  </si>
  <si>
    <t>単 価</t>
  </si>
  <si>
    <t>　共通仮設費</t>
    <rPh sb="1" eb="3">
      <t>キョウツウ</t>
    </rPh>
    <rPh sb="3" eb="5">
      <t>カセツ</t>
    </rPh>
    <rPh sb="5" eb="6">
      <t>ヒ</t>
    </rPh>
    <phoneticPr fontId="8"/>
  </si>
  <si>
    <t>　現場管理費</t>
    <rPh sb="1" eb="3">
      <t>ゲンバ</t>
    </rPh>
    <rPh sb="3" eb="6">
      <t>カンリヒ</t>
    </rPh>
    <phoneticPr fontId="8"/>
  </si>
  <si>
    <t>　一般管理費</t>
    <rPh sb="1" eb="3">
      <t>イッパン</t>
    </rPh>
    <rPh sb="3" eb="6">
      <t>カンリヒ</t>
    </rPh>
    <phoneticPr fontId="8"/>
  </si>
  <si>
    <t>合   計　（工事価格）</t>
    <rPh sb="7" eb="9">
      <t>コウジ</t>
    </rPh>
    <rPh sb="9" eb="11">
      <t>カカク</t>
    </rPh>
    <phoneticPr fontId="8"/>
  </si>
  <si>
    <t>消費税相当額</t>
    <rPh sb="3" eb="5">
      <t>ソウトウ</t>
    </rPh>
    <rPh sb="5" eb="6">
      <t>ガク</t>
    </rPh>
    <phoneticPr fontId="8"/>
  </si>
  <si>
    <t>総　　合　　計</t>
    <phoneticPr fontId="8"/>
  </si>
  <si>
    <t>■新営建築工事用シート</t>
    <rPh sb="1" eb="2">
      <t>シン</t>
    </rPh>
    <rPh sb="2" eb="3">
      <t>エイ</t>
    </rPh>
    <rPh sb="3" eb="5">
      <t>ケンチク</t>
    </rPh>
    <rPh sb="5" eb="7">
      <t>コ</t>
    </rPh>
    <rPh sb="7" eb="8">
      <t>ヨウ</t>
    </rPh>
    <phoneticPr fontId="11"/>
  </si>
  <si>
    <t>■改修建築工事用シート</t>
    <rPh sb="1" eb="3">
      <t>カイシュウ</t>
    </rPh>
    <rPh sb="3" eb="5">
      <t>ケンチク</t>
    </rPh>
    <rPh sb="5" eb="7">
      <t>コ</t>
    </rPh>
    <rPh sb="7" eb="8">
      <t>ヨウ</t>
    </rPh>
    <phoneticPr fontId="11"/>
  </si>
  <si>
    <t>■新営電気設備工事用シート</t>
    <rPh sb="1" eb="2">
      <t>シン</t>
    </rPh>
    <rPh sb="2" eb="3">
      <t>エイ</t>
    </rPh>
    <rPh sb="3" eb="5">
      <t>デンキ</t>
    </rPh>
    <rPh sb="5" eb="7">
      <t>セツビ</t>
    </rPh>
    <rPh sb="7" eb="9">
      <t>コ</t>
    </rPh>
    <rPh sb="9" eb="10">
      <t>ヨウ</t>
    </rPh>
    <phoneticPr fontId="11"/>
  </si>
  <si>
    <t>■改修電気設備工事用シート</t>
    <rPh sb="1" eb="3">
      <t>カイシュウ</t>
    </rPh>
    <rPh sb="3" eb="5">
      <t>デンキ</t>
    </rPh>
    <rPh sb="5" eb="7">
      <t>セツビ</t>
    </rPh>
    <rPh sb="7" eb="9">
      <t>コ</t>
    </rPh>
    <rPh sb="9" eb="10">
      <t>ヨウ</t>
    </rPh>
    <phoneticPr fontId="11"/>
  </si>
  <si>
    <t>掛け率単価　　（低減率考慮）</t>
    <rPh sb="0" eb="1">
      <t>カ</t>
    </rPh>
    <rPh sb="2" eb="3">
      <t>リツ</t>
    </rPh>
    <rPh sb="3" eb="5">
      <t>タンカ</t>
    </rPh>
    <rPh sb="8" eb="10">
      <t>テイゲン</t>
    </rPh>
    <rPh sb="10" eb="11">
      <t>リツ</t>
    </rPh>
    <rPh sb="11" eb="13">
      <t>コウリョ</t>
    </rPh>
    <phoneticPr fontId="2"/>
  </si>
  <si>
    <t>低減率</t>
    <rPh sb="0" eb="2">
      <t>テイゲン</t>
    </rPh>
    <rPh sb="2" eb="3">
      <t>リツ</t>
    </rPh>
    <phoneticPr fontId="13"/>
  </si>
  <si>
    <r>
      <t>　　</t>
    </r>
    <r>
      <rPr>
        <sz val="12"/>
        <rFont val="ＭＳ ゴシック"/>
        <family val="3"/>
        <charset val="128"/>
      </rPr>
      <t>□</t>
    </r>
    <r>
      <rPr>
        <sz val="10"/>
        <rFont val="ＭＳ ゴシック"/>
        <family val="3"/>
        <charset val="128"/>
      </rPr>
      <t>　電気（　該当なし　　移転完了　　申請済　　未申請）</t>
    </r>
    <rPh sb="4" eb="5">
      <t>デン</t>
    </rPh>
    <rPh sb="5" eb="6">
      <t>キ</t>
    </rPh>
    <rPh sb="8" eb="10">
      <t>ガイトウ</t>
    </rPh>
    <rPh sb="14" eb="16">
      <t>イテン</t>
    </rPh>
    <rPh sb="16" eb="18">
      <t>カンリョウ</t>
    </rPh>
    <rPh sb="20" eb="22">
      <t>シンセイ</t>
    </rPh>
    <rPh sb="22" eb="23">
      <t>スミ</t>
    </rPh>
    <rPh sb="25" eb="28">
      <t>ミシンセイ</t>
    </rPh>
    <phoneticPr fontId="13"/>
  </si>
  <si>
    <r>
      <t>　　</t>
    </r>
    <r>
      <rPr>
        <sz val="12"/>
        <rFont val="ＭＳ ゴシック"/>
        <family val="3"/>
        <charset val="128"/>
      </rPr>
      <t>□</t>
    </r>
    <r>
      <rPr>
        <sz val="10"/>
        <rFont val="ＭＳ ゴシック"/>
        <family val="3"/>
        <charset val="128"/>
      </rPr>
      <t>　一部未買収（地権者承諾済）</t>
    </r>
    <rPh sb="4" eb="6">
      <t>イチブ</t>
    </rPh>
    <rPh sb="6" eb="7">
      <t>ミ</t>
    </rPh>
    <rPh sb="7" eb="9">
      <t>バイシュウ</t>
    </rPh>
    <rPh sb="10" eb="13">
      <t>チケンシャ</t>
    </rPh>
    <rPh sb="13" eb="15">
      <t>ショウダク</t>
    </rPh>
    <rPh sb="15" eb="16">
      <t>スミ</t>
    </rPh>
    <phoneticPr fontId="13"/>
  </si>
  <si>
    <r>
      <t>　　</t>
    </r>
    <r>
      <rPr>
        <sz val="12"/>
        <rFont val="ＭＳ ゴシック"/>
        <family val="3"/>
        <charset val="128"/>
      </rPr>
      <t>□</t>
    </r>
    <r>
      <rPr>
        <sz val="10"/>
        <rFont val="ＭＳ ゴシック"/>
        <family val="3"/>
        <charset val="128"/>
      </rPr>
      <t>　電話（　該当なし　　移転完了　　申請済　　未申請）</t>
    </r>
    <rPh sb="4" eb="5">
      <t>デン</t>
    </rPh>
    <rPh sb="5" eb="6">
      <t>ハナシ</t>
    </rPh>
    <rPh sb="14" eb="16">
      <t>イテン</t>
    </rPh>
    <rPh sb="16" eb="18">
      <t>カンリョウ</t>
    </rPh>
    <rPh sb="20" eb="22">
      <t>シンセイ</t>
    </rPh>
    <rPh sb="22" eb="23">
      <t>スミ</t>
    </rPh>
    <rPh sb="25" eb="28">
      <t>ミシンセイ</t>
    </rPh>
    <phoneticPr fontId="13"/>
  </si>
  <si>
    <r>
      <t>　　</t>
    </r>
    <r>
      <rPr>
        <sz val="12"/>
        <rFont val="ＭＳ ゴシック"/>
        <family val="3"/>
        <charset val="128"/>
      </rPr>
      <t>□</t>
    </r>
    <r>
      <rPr>
        <sz val="10"/>
        <rFont val="ＭＳ ゴシック"/>
        <family val="3"/>
        <charset val="128"/>
      </rPr>
      <t>　未買収（理由：　　　　　　　　　　　　　　　　　）</t>
    </r>
    <rPh sb="4" eb="7">
      <t>ミバイシュウ</t>
    </rPh>
    <rPh sb="8" eb="10">
      <t>リユウ</t>
    </rPh>
    <phoneticPr fontId="13"/>
  </si>
  <si>
    <r>
      <t>　　</t>
    </r>
    <r>
      <rPr>
        <sz val="12"/>
        <rFont val="ＭＳ ゴシック"/>
        <family val="3"/>
        <charset val="128"/>
      </rPr>
      <t>□</t>
    </r>
    <r>
      <rPr>
        <sz val="10"/>
        <rFont val="ＭＳ ゴシック"/>
        <family val="3"/>
        <charset val="128"/>
      </rPr>
      <t>　ガス（　該当なし　　移転完了　　申請済　　未申請）</t>
    </r>
    <rPh sb="14" eb="16">
      <t>イテン</t>
    </rPh>
    <rPh sb="16" eb="18">
      <t>カンリョウ</t>
    </rPh>
    <rPh sb="20" eb="22">
      <t>シンセイ</t>
    </rPh>
    <rPh sb="22" eb="23">
      <t>スミ</t>
    </rPh>
    <rPh sb="25" eb="28">
      <t>ミシンセイ</t>
    </rPh>
    <phoneticPr fontId="13"/>
  </si>
  <si>
    <r>
      <t>②　補　償　（　</t>
    </r>
    <r>
      <rPr>
        <sz val="12"/>
        <rFont val="ＭＳ ゴシック"/>
        <family val="3"/>
        <charset val="128"/>
      </rPr>
      <t>□</t>
    </r>
    <r>
      <rPr>
        <sz val="10"/>
        <rFont val="ＭＳ ゴシック"/>
        <family val="3"/>
        <charset val="128"/>
      </rPr>
      <t>　該当あり　　</t>
    </r>
    <r>
      <rPr>
        <sz val="12"/>
        <rFont val="ＭＳ ゴシック"/>
        <family val="3"/>
        <charset val="128"/>
      </rPr>
      <t>□</t>
    </r>
    <r>
      <rPr>
        <sz val="10"/>
        <rFont val="ＭＳ ゴシック"/>
        <family val="3"/>
        <charset val="128"/>
      </rPr>
      <t>　なし　　）</t>
    </r>
    <rPh sb="2" eb="3">
      <t>タスク</t>
    </rPh>
    <rPh sb="4" eb="5">
      <t>ショウ</t>
    </rPh>
    <phoneticPr fontId="13"/>
  </si>
  <si>
    <r>
      <t>　　</t>
    </r>
    <r>
      <rPr>
        <sz val="12"/>
        <rFont val="ＭＳ ゴシック"/>
        <family val="3"/>
        <charset val="128"/>
      </rPr>
      <t>□</t>
    </r>
    <r>
      <rPr>
        <sz val="10"/>
        <rFont val="ＭＳ ゴシック"/>
        <family val="3"/>
        <charset val="128"/>
      </rPr>
      <t>　水道（　該当なし　　移転完了　　申請済　　未申請）</t>
    </r>
    <rPh sb="4" eb="5">
      <t>ミズ</t>
    </rPh>
    <rPh sb="5" eb="6">
      <t>ミチ</t>
    </rPh>
    <rPh sb="14" eb="16">
      <t>イテン</t>
    </rPh>
    <rPh sb="16" eb="18">
      <t>カンリョウ</t>
    </rPh>
    <rPh sb="20" eb="22">
      <t>シンセイ</t>
    </rPh>
    <rPh sb="22" eb="23">
      <t>スミ</t>
    </rPh>
    <rPh sb="25" eb="28">
      <t>ミシンセイ</t>
    </rPh>
    <phoneticPr fontId="13"/>
  </si>
  <si>
    <r>
      <t>　　</t>
    </r>
    <r>
      <rPr>
        <sz val="12"/>
        <rFont val="ＭＳ ゴシック"/>
        <family val="3"/>
        <charset val="128"/>
      </rPr>
      <t>□</t>
    </r>
    <r>
      <rPr>
        <sz val="10"/>
        <rFont val="ＭＳ ゴシック"/>
        <family val="3"/>
        <charset val="128"/>
      </rPr>
      <t>　完　了</t>
    </r>
    <rPh sb="4" eb="5">
      <t>カン</t>
    </rPh>
    <rPh sb="6" eb="7">
      <t>リョウ</t>
    </rPh>
    <phoneticPr fontId="13"/>
  </si>
  <si>
    <r>
      <t>⑤　占　用　（　</t>
    </r>
    <r>
      <rPr>
        <sz val="12"/>
        <rFont val="ＭＳ ゴシック"/>
        <family val="3"/>
        <charset val="128"/>
      </rPr>
      <t>□</t>
    </r>
    <r>
      <rPr>
        <sz val="10"/>
        <rFont val="ＭＳ ゴシック"/>
        <family val="3"/>
        <charset val="128"/>
      </rPr>
      <t>　該当あり[　国　県  ]　　　</t>
    </r>
    <r>
      <rPr>
        <sz val="12"/>
        <rFont val="ＭＳ ゴシック"/>
        <family val="3"/>
        <charset val="128"/>
      </rPr>
      <t>□</t>
    </r>
    <r>
      <rPr>
        <sz val="10"/>
        <rFont val="ＭＳ ゴシック"/>
        <family val="3"/>
        <charset val="128"/>
      </rPr>
      <t>　なし　　）</t>
    </r>
    <rPh sb="2" eb="3">
      <t>ウラナイ</t>
    </rPh>
    <rPh sb="4" eb="5">
      <t>ヨウ</t>
    </rPh>
    <rPh sb="16" eb="17">
      <t>クニ</t>
    </rPh>
    <rPh sb="18" eb="19">
      <t>ケン</t>
    </rPh>
    <phoneticPr fontId="13"/>
  </si>
  <si>
    <r>
      <t>　　</t>
    </r>
    <r>
      <rPr>
        <sz val="12"/>
        <rFont val="ＭＳ ゴシック"/>
        <family val="3"/>
        <charset val="128"/>
      </rPr>
      <t>□</t>
    </r>
    <r>
      <rPr>
        <sz val="10"/>
        <rFont val="ＭＳ ゴシック"/>
        <family val="3"/>
        <charset val="128"/>
      </rPr>
      <t>　一部未完了（地権者承諾済）</t>
    </r>
    <rPh sb="4" eb="6">
      <t>イチブ</t>
    </rPh>
    <rPh sb="6" eb="7">
      <t>ミ</t>
    </rPh>
    <rPh sb="7" eb="9">
      <t>カンリョウ</t>
    </rPh>
    <rPh sb="10" eb="13">
      <t>チケンシャ</t>
    </rPh>
    <rPh sb="13" eb="15">
      <t>ショウダク</t>
    </rPh>
    <rPh sb="15" eb="16">
      <t>スミ</t>
    </rPh>
    <phoneticPr fontId="13"/>
  </si>
  <si>
    <r>
      <t>　　</t>
    </r>
    <r>
      <rPr>
        <sz val="12"/>
        <rFont val="ＭＳ ゴシック"/>
        <family val="3"/>
        <charset val="128"/>
      </rPr>
      <t>□</t>
    </r>
    <r>
      <rPr>
        <sz val="10"/>
        <rFont val="ＭＳ ゴシック"/>
        <family val="3"/>
        <charset val="128"/>
      </rPr>
      <t>　申請済（　　許可済　　　許可未　　）</t>
    </r>
    <rPh sb="4" eb="6">
      <t>シンセイ</t>
    </rPh>
    <rPh sb="6" eb="7">
      <t>スミ</t>
    </rPh>
    <rPh sb="10" eb="12">
      <t>キョカ</t>
    </rPh>
    <rPh sb="12" eb="13">
      <t>スミ</t>
    </rPh>
    <rPh sb="16" eb="18">
      <t>キョカ</t>
    </rPh>
    <rPh sb="18" eb="19">
      <t>ミ</t>
    </rPh>
    <phoneticPr fontId="13"/>
  </si>
  <si>
    <r>
      <t>　　</t>
    </r>
    <r>
      <rPr>
        <sz val="12"/>
        <rFont val="ＭＳ ゴシック"/>
        <family val="3"/>
        <charset val="128"/>
      </rPr>
      <t>□</t>
    </r>
    <r>
      <rPr>
        <sz val="10"/>
        <rFont val="ＭＳ ゴシック"/>
        <family val="3"/>
        <charset val="128"/>
      </rPr>
      <t>　未完了（理由：　　　　　　　　　　　　　　　　　）</t>
    </r>
    <rPh sb="4" eb="5">
      <t>ミ</t>
    </rPh>
    <rPh sb="5" eb="7">
      <t>カンリョウ</t>
    </rPh>
    <rPh sb="8" eb="10">
      <t>リユウ</t>
    </rPh>
    <phoneticPr fontId="13"/>
  </si>
  <si>
    <r>
      <t>⑥　道路法24条（　</t>
    </r>
    <r>
      <rPr>
        <sz val="12"/>
        <rFont val="ＭＳ ゴシック"/>
        <family val="3"/>
        <charset val="128"/>
      </rPr>
      <t>□</t>
    </r>
    <r>
      <rPr>
        <sz val="10"/>
        <rFont val="ＭＳ ゴシック"/>
        <family val="3"/>
        <charset val="128"/>
      </rPr>
      <t>　該当あり[　国　県  ]　　</t>
    </r>
    <r>
      <rPr>
        <sz val="12"/>
        <rFont val="ＭＳ ゴシック"/>
        <family val="3"/>
        <charset val="128"/>
      </rPr>
      <t>□</t>
    </r>
    <r>
      <rPr>
        <sz val="10"/>
        <rFont val="ＭＳ ゴシック"/>
        <family val="3"/>
        <charset val="128"/>
      </rPr>
      <t>　なし　　）</t>
    </r>
    <phoneticPr fontId="13"/>
  </si>
  <si>
    <t>円</t>
    <rPh sb="0" eb="1">
      <t>エン</t>
    </rPh>
    <phoneticPr fontId="13"/>
  </si>
  <si>
    <t>「H23公共建築工事共通費積算基準」改訂版</t>
    <rPh sb="4" eb="6">
      <t>コウキョウ</t>
    </rPh>
    <rPh sb="6" eb="8">
      <t>ケンチク</t>
    </rPh>
    <rPh sb="8" eb="10">
      <t>コ</t>
    </rPh>
    <rPh sb="10" eb="12">
      <t>キョウツウ</t>
    </rPh>
    <rPh sb="12" eb="13">
      <t>ヒ</t>
    </rPh>
    <rPh sb="13" eb="15">
      <t>セキサン</t>
    </rPh>
    <rPh sb="15" eb="17">
      <t>キジュン</t>
    </rPh>
    <rPh sb="18" eb="21">
      <t>カイテイバン</t>
    </rPh>
    <phoneticPr fontId="11"/>
  </si>
  <si>
    <t>共通仮設費率計算</t>
    <rPh sb="0" eb="2">
      <t>キョウツウ</t>
    </rPh>
    <rPh sb="2" eb="4">
      <t>カセツ</t>
    </rPh>
    <rPh sb="4" eb="5">
      <t>ヒ</t>
    </rPh>
    <rPh sb="5" eb="6">
      <t>リツ</t>
    </rPh>
    <rPh sb="6" eb="8">
      <t>ケイサン</t>
    </rPh>
    <phoneticPr fontId="11"/>
  </si>
  <si>
    <t>上限式</t>
    <rPh sb="0" eb="2">
      <t>ジョウゲン</t>
    </rPh>
    <rPh sb="2" eb="3">
      <t>シキ</t>
    </rPh>
    <phoneticPr fontId="11"/>
  </si>
  <si>
    <t>標準式</t>
    <rPh sb="0" eb="2">
      <t>ヒョウジュン</t>
    </rPh>
    <rPh sb="2" eb="3">
      <t>シキ</t>
    </rPh>
    <phoneticPr fontId="11"/>
  </si>
  <si>
    <t>下限式</t>
    <rPh sb="0" eb="2">
      <t>カゲン</t>
    </rPh>
    <rPh sb="2" eb="3">
      <t>シキ</t>
    </rPh>
    <phoneticPr fontId="11"/>
  </si>
  <si>
    <t>P:直接工事費(千円)</t>
    <rPh sb="2" eb="4">
      <t>チョクセツ</t>
    </rPh>
    <rPh sb="4" eb="6">
      <t>コウジ</t>
    </rPh>
    <rPh sb="6" eb="7">
      <t>ヒ</t>
    </rPh>
    <rPh sb="8" eb="10">
      <t>センエン</t>
    </rPh>
    <phoneticPr fontId="11"/>
  </si>
  <si>
    <t>現場管理費率計算</t>
    <rPh sb="0" eb="2">
      <t>ゲンバ</t>
    </rPh>
    <rPh sb="2" eb="5">
      <t>カンリヒ</t>
    </rPh>
    <rPh sb="5" eb="6">
      <t>リツ</t>
    </rPh>
    <rPh sb="6" eb="8">
      <t>ケイサン</t>
    </rPh>
    <phoneticPr fontId="11"/>
  </si>
  <si>
    <t>産業廃棄物税</t>
    <rPh sb="0" eb="2">
      <t>サンギョウ</t>
    </rPh>
    <rPh sb="2" eb="5">
      <t>ハイキブツ</t>
    </rPh>
    <rPh sb="5" eb="6">
      <t>ゼイ</t>
    </rPh>
    <phoneticPr fontId="8"/>
  </si>
  <si>
    <t>式</t>
    <phoneticPr fontId="8"/>
  </si>
  <si>
    <t>546t</t>
    <phoneticPr fontId="8"/>
  </si>
  <si>
    <t/>
  </si>
  <si>
    <t>測 量 試 験 費</t>
    <rPh sb="0" eb="1">
      <t>ハカリ</t>
    </rPh>
    <rPh sb="2" eb="3">
      <t>リョウ</t>
    </rPh>
    <rPh sb="4" eb="5">
      <t>タメシ</t>
    </rPh>
    <rPh sb="6" eb="7">
      <t>シルシ</t>
    </rPh>
    <rPh sb="8" eb="9">
      <t>ヒ</t>
    </rPh>
    <phoneticPr fontId="13"/>
  </si>
  <si>
    <t>用地費及び補償費</t>
    <rPh sb="0" eb="3">
      <t>ヨウチヒ</t>
    </rPh>
    <rPh sb="3" eb="4">
      <t>オヨ</t>
    </rPh>
    <rPh sb="5" eb="7">
      <t>ホショウ</t>
    </rPh>
    <rPh sb="7" eb="8">
      <t>ヒ</t>
    </rPh>
    <phoneticPr fontId="13"/>
  </si>
  <si>
    <t>工事雑費又は事務費</t>
    <rPh sb="0" eb="2">
      <t>コウジ</t>
    </rPh>
    <rPh sb="2" eb="4">
      <t>ザッピ</t>
    </rPh>
    <rPh sb="4" eb="5">
      <t>マタ</t>
    </rPh>
    <rPh sb="6" eb="9">
      <t>ジムヒ</t>
    </rPh>
    <phoneticPr fontId="13"/>
  </si>
  <si>
    <t>事業費合計金額</t>
    <rPh sb="0" eb="3">
      <t>ジギョウヒ</t>
    </rPh>
    <rPh sb="3" eb="5">
      <t>ゴウケイ</t>
    </rPh>
    <rPh sb="5" eb="7">
      <t>キンガク</t>
    </rPh>
    <phoneticPr fontId="13"/>
  </si>
  <si>
    <t>３　工　事　概　要</t>
    <rPh sb="2" eb="3">
      <t>コウ</t>
    </rPh>
    <rPh sb="4" eb="5">
      <t>コト</t>
    </rPh>
    <rPh sb="6" eb="7">
      <t>オオムネ</t>
    </rPh>
    <rPh sb="8" eb="9">
      <t>ヨウ</t>
    </rPh>
    <phoneticPr fontId="13"/>
  </si>
  <si>
    <t>起　　工　（当初）</t>
    <rPh sb="0" eb="1">
      <t>オコシ</t>
    </rPh>
    <rPh sb="3" eb="4">
      <t>コウ</t>
    </rPh>
    <rPh sb="6" eb="8">
      <t>トウショ</t>
    </rPh>
    <phoneticPr fontId="13"/>
  </si>
  <si>
    <t>変　　更　（今回変更後）</t>
    <rPh sb="0" eb="1">
      <t>ヘン</t>
    </rPh>
    <rPh sb="3" eb="4">
      <t>サラ</t>
    </rPh>
    <rPh sb="6" eb="8">
      <t>コンカイ</t>
    </rPh>
    <rPh sb="8" eb="10">
      <t>ヘンコウ</t>
    </rPh>
    <rPh sb="10" eb="11">
      <t>ゴ</t>
    </rPh>
    <phoneticPr fontId="13"/>
  </si>
  <si>
    <t>増　　減</t>
    <rPh sb="0" eb="1">
      <t>ゾウ</t>
    </rPh>
    <rPh sb="3" eb="4">
      <t>ゲン</t>
    </rPh>
    <phoneticPr fontId="13"/>
  </si>
  <si>
    <r>
      <t>４　事前調査・協議内容チェックリスト</t>
    </r>
    <r>
      <rPr>
        <sz val="11"/>
        <rFont val="ＭＳ ゴシック"/>
        <family val="3"/>
        <charset val="128"/>
      </rPr>
      <t>（起工時のみ、該当項目をチェック又は囲むこと）</t>
    </r>
    <rPh sb="2" eb="4">
      <t>ジゼン</t>
    </rPh>
    <rPh sb="4" eb="6">
      <t>チョウサ</t>
    </rPh>
    <rPh sb="7" eb="9">
      <t>キョウギ</t>
    </rPh>
    <rPh sb="9" eb="11">
      <t>ナイヨウ</t>
    </rPh>
    <rPh sb="19" eb="21">
      <t>キコウ</t>
    </rPh>
    <rPh sb="21" eb="22">
      <t>ジ</t>
    </rPh>
    <rPh sb="25" eb="27">
      <t>ガイトウ</t>
    </rPh>
    <rPh sb="27" eb="29">
      <t>コウモク</t>
    </rPh>
    <rPh sb="34" eb="35">
      <t>マタ</t>
    </rPh>
    <rPh sb="36" eb="37">
      <t>カコ</t>
    </rPh>
    <phoneticPr fontId="13"/>
  </si>
  <si>
    <r>
      <t>①　用　地　（　</t>
    </r>
    <r>
      <rPr>
        <sz val="12"/>
        <rFont val="ＭＳ ゴシック"/>
        <family val="3"/>
        <charset val="128"/>
      </rPr>
      <t>□</t>
    </r>
    <r>
      <rPr>
        <sz val="10"/>
        <rFont val="ＭＳ ゴシック"/>
        <family val="3"/>
        <charset val="128"/>
      </rPr>
      <t>　該当あり　　</t>
    </r>
    <r>
      <rPr>
        <sz val="12"/>
        <rFont val="ＭＳ ゴシック"/>
        <family val="3"/>
        <charset val="128"/>
      </rPr>
      <t>□</t>
    </r>
    <r>
      <rPr>
        <sz val="10"/>
        <rFont val="ＭＳ ゴシック"/>
        <family val="3"/>
        <charset val="128"/>
      </rPr>
      <t>　なし　　）</t>
    </r>
    <rPh sb="2" eb="3">
      <t>ヨウ</t>
    </rPh>
    <rPh sb="4" eb="5">
      <t>チ</t>
    </rPh>
    <rPh sb="10" eb="12">
      <t>ガイトウ</t>
    </rPh>
    <phoneticPr fontId="13"/>
  </si>
  <si>
    <r>
      <t>④　支障移転　（　</t>
    </r>
    <r>
      <rPr>
        <sz val="12"/>
        <rFont val="ＭＳ ゴシック"/>
        <family val="3"/>
        <charset val="128"/>
      </rPr>
      <t>□</t>
    </r>
    <r>
      <rPr>
        <sz val="10"/>
        <rFont val="ＭＳ ゴシック"/>
        <family val="3"/>
        <charset val="128"/>
      </rPr>
      <t>　支障物件調査済　　</t>
    </r>
    <r>
      <rPr>
        <sz val="12"/>
        <rFont val="ＭＳ ゴシック"/>
        <family val="3"/>
        <charset val="128"/>
      </rPr>
      <t>□</t>
    </r>
    <r>
      <rPr>
        <sz val="10"/>
        <rFont val="ＭＳ ゴシック"/>
        <family val="3"/>
        <charset val="128"/>
      </rPr>
      <t>　調査未　）</t>
    </r>
    <rPh sb="2" eb="4">
      <t>シショウ</t>
    </rPh>
    <rPh sb="4" eb="6">
      <t>イテン</t>
    </rPh>
    <phoneticPr fontId="13"/>
  </si>
  <si>
    <t>⑦　その他調査・協議事項</t>
    <rPh sb="4" eb="5">
      <t>タ</t>
    </rPh>
    <rPh sb="5" eb="7">
      <t>チョウサ</t>
    </rPh>
    <rPh sb="8" eb="10">
      <t>キョウギ</t>
    </rPh>
    <rPh sb="10" eb="12">
      <t>ジコウ</t>
    </rPh>
    <phoneticPr fontId="13"/>
  </si>
  <si>
    <r>
      <t>　　</t>
    </r>
    <r>
      <rPr>
        <sz val="12"/>
        <rFont val="ＭＳ ゴシック"/>
        <family val="3"/>
        <charset val="128"/>
      </rPr>
      <t>□</t>
    </r>
    <r>
      <rPr>
        <sz val="10"/>
        <rFont val="ＭＳ ゴシック"/>
        <family val="3"/>
        <charset val="128"/>
      </rPr>
      <t>　買収完了（　未登記　　登記済　）</t>
    </r>
    <rPh sb="4" eb="6">
      <t>バイシュウ</t>
    </rPh>
    <rPh sb="6" eb="8">
      <t>カンリョウ</t>
    </rPh>
    <rPh sb="10" eb="13">
      <t>ミトウキ</t>
    </rPh>
    <rPh sb="15" eb="17">
      <t>トウキ</t>
    </rPh>
    <rPh sb="17" eb="18">
      <t>スミ</t>
    </rPh>
    <phoneticPr fontId="13"/>
  </si>
  <si>
    <t>■新営機械設備工事用シート</t>
    <rPh sb="1" eb="2">
      <t>シン</t>
    </rPh>
    <rPh sb="2" eb="3">
      <t>エイ</t>
    </rPh>
    <rPh sb="3" eb="5">
      <t>キカイ</t>
    </rPh>
    <rPh sb="5" eb="7">
      <t>セツビ</t>
    </rPh>
    <rPh sb="7" eb="9">
      <t>コ</t>
    </rPh>
    <rPh sb="9" eb="10">
      <t>ヨウ</t>
    </rPh>
    <phoneticPr fontId="11"/>
  </si>
  <si>
    <t>簡易工事</t>
    <rPh sb="0" eb="2">
      <t>カンイ</t>
    </rPh>
    <rPh sb="2" eb="4">
      <t>コ</t>
    </rPh>
    <phoneticPr fontId="51"/>
  </si>
  <si>
    <t>簡易工事純工事費</t>
    <rPh sb="0" eb="2">
      <t>カンイ</t>
    </rPh>
    <rPh sb="2" eb="4">
      <t>コ</t>
    </rPh>
    <rPh sb="4" eb="5">
      <t>ジュン</t>
    </rPh>
    <rPh sb="5" eb="7">
      <t>コウジ</t>
    </rPh>
    <rPh sb="7" eb="8">
      <t>ヒ</t>
    </rPh>
    <phoneticPr fontId="51"/>
  </si>
  <si>
    <t>簡易工事純工事費</t>
    <rPh sb="0" eb="2">
      <t>カンイ</t>
    </rPh>
    <rPh sb="2" eb="4">
      <t>コ</t>
    </rPh>
    <rPh sb="4" eb="5">
      <t>ジュン</t>
    </rPh>
    <rPh sb="5" eb="7">
      <t>コ</t>
    </rPh>
    <rPh sb="7" eb="8">
      <t>ヒ</t>
    </rPh>
    <phoneticPr fontId="51"/>
  </si>
  <si>
    <t>採用単価</t>
    <rPh sb="0" eb="2">
      <t>サイヨウ</t>
    </rPh>
    <rPh sb="2" eb="4">
      <t>タンカ</t>
    </rPh>
    <phoneticPr fontId="2"/>
  </si>
  <si>
    <t>見積</t>
    <rPh sb="0" eb="2">
      <t>ミツモリ</t>
    </rPh>
    <phoneticPr fontId="2"/>
  </si>
  <si>
    <t>掛け率</t>
    <rPh sb="0" eb="1">
      <t>カ</t>
    </rPh>
    <rPh sb="2" eb="3">
      <t>リツ</t>
    </rPh>
    <phoneticPr fontId="2"/>
  </si>
  <si>
    <t>低減</t>
  </si>
  <si>
    <t>単価</t>
    <rPh sb="0" eb="2">
      <t>タンカ</t>
    </rPh>
    <phoneticPr fontId="2"/>
  </si>
  <si>
    <t>(丸め)</t>
    <rPh sb="1" eb="2">
      <t>マル</t>
    </rPh>
    <phoneticPr fontId="2"/>
  </si>
  <si>
    <t>掛け率調整</t>
    <rPh sb="0" eb="1">
      <t>カ</t>
    </rPh>
    <rPh sb="2" eb="3">
      <t>リツ</t>
    </rPh>
    <rPh sb="3" eb="5">
      <t>チョウセイ</t>
    </rPh>
    <phoneticPr fontId="2"/>
  </si>
  <si>
    <t>刊行物</t>
    <rPh sb="0" eb="3">
      <t>カンコウブツ</t>
    </rPh>
    <phoneticPr fontId="13"/>
  </si>
  <si>
    <t>掲載P.</t>
    <rPh sb="0" eb="2">
      <t>ケイサイ</t>
    </rPh>
    <phoneticPr fontId="2"/>
  </si>
  <si>
    <t>採用業者名</t>
    <rPh sb="0" eb="2">
      <t>サイヨウ</t>
    </rPh>
    <rPh sb="2" eb="4">
      <t>ギョウシャ</t>
    </rPh>
    <rPh sb="4" eb="5">
      <t>メイ</t>
    </rPh>
    <phoneticPr fontId="13"/>
  </si>
  <si>
    <t>　　　</t>
    <phoneticPr fontId="51"/>
  </si>
  <si>
    <t>名　　　　　称</t>
    <rPh sb="0" eb="7">
      <t>メイショウ</t>
    </rPh>
    <phoneticPr fontId="11"/>
  </si>
  <si>
    <t>数　量</t>
    <rPh sb="0" eb="3">
      <t>スウリョウ</t>
    </rPh>
    <phoneticPr fontId="11"/>
  </si>
  <si>
    <t>単位</t>
    <rPh sb="0" eb="2">
      <t>タンイ</t>
    </rPh>
    <phoneticPr fontId="11"/>
  </si>
  <si>
    <t>式</t>
    <rPh sb="0" eb="1">
      <t>シキ</t>
    </rPh>
    <phoneticPr fontId="51"/>
  </si>
  <si>
    <t>「H29公共建築工事共通費積算基準」改訂版</t>
    <rPh sb="4" eb="6">
      <t>コウキョウ</t>
    </rPh>
    <rPh sb="6" eb="8">
      <t>ケンチク</t>
    </rPh>
    <rPh sb="8" eb="10">
      <t>コ</t>
    </rPh>
    <rPh sb="10" eb="12">
      <t>キョウツウ</t>
    </rPh>
    <rPh sb="12" eb="13">
      <t>ヒ</t>
    </rPh>
    <rPh sb="13" eb="15">
      <t>セキサン</t>
    </rPh>
    <rPh sb="15" eb="17">
      <t>キジュン</t>
    </rPh>
    <rPh sb="18" eb="21">
      <t>カイテイバン</t>
    </rPh>
    <phoneticPr fontId="11"/>
  </si>
  <si>
    <t>小計</t>
    <rPh sb="0" eb="2">
      <t>ショウケイ</t>
    </rPh>
    <phoneticPr fontId="11"/>
  </si>
  <si>
    <t>共通費に係る直接工事費</t>
    <rPh sb="0" eb="2">
      <t>キョウツウ</t>
    </rPh>
    <rPh sb="2" eb="3">
      <t>ヒ</t>
    </rPh>
    <rPh sb="4" eb="5">
      <t>カカ</t>
    </rPh>
    <rPh sb="6" eb="8">
      <t>チョクセツ</t>
    </rPh>
    <rPh sb="8" eb="10">
      <t>コ</t>
    </rPh>
    <rPh sb="10" eb="11">
      <t>ヒ</t>
    </rPh>
    <phoneticPr fontId="51"/>
  </si>
  <si>
    <t>処分費を除く</t>
    <rPh sb="0" eb="2">
      <t>ショブン</t>
    </rPh>
    <rPh sb="2" eb="3">
      <t>ヒ</t>
    </rPh>
    <rPh sb="4" eb="5">
      <t>ノゾ</t>
    </rPh>
    <phoneticPr fontId="11"/>
  </si>
  <si>
    <t>共通費に係る純工事費</t>
    <rPh sb="0" eb="2">
      <t>キョウツウ</t>
    </rPh>
    <rPh sb="2" eb="3">
      <t>ヒ</t>
    </rPh>
    <rPh sb="4" eb="5">
      <t>カカ</t>
    </rPh>
    <rPh sb="6" eb="7">
      <t>ジュン</t>
    </rPh>
    <rPh sb="7" eb="9">
      <t>コ</t>
    </rPh>
    <rPh sb="9" eb="10">
      <t>ヒ</t>
    </rPh>
    <phoneticPr fontId="51"/>
  </si>
  <si>
    <t>■新営電気工事用シート</t>
    <rPh sb="1" eb="2">
      <t>シン</t>
    </rPh>
    <rPh sb="2" eb="3">
      <t>エイ</t>
    </rPh>
    <rPh sb="3" eb="5">
      <t>デンキ</t>
    </rPh>
    <rPh sb="5" eb="7">
      <t>コ</t>
    </rPh>
    <rPh sb="7" eb="8">
      <t>ヨウ</t>
    </rPh>
    <phoneticPr fontId="11"/>
  </si>
  <si>
    <t>■改修電気工事用シート</t>
    <rPh sb="1" eb="3">
      <t>カイシュウ</t>
    </rPh>
    <rPh sb="3" eb="5">
      <t>デンキ</t>
    </rPh>
    <rPh sb="5" eb="7">
      <t>コ</t>
    </rPh>
    <rPh sb="7" eb="8">
      <t>ヨウ</t>
    </rPh>
    <phoneticPr fontId="11"/>
  </si>
  <si>
    <t>■新営機械工事用シート</t>
    <rPh sb="1" eb="2">
      <t>シン</t>
    </rPh>
    <rPh sb="2" eb="3">
      <t>エイ</t>
    </rPh>
    <rPh sb="3" eb="5">
      <t>キカイ</t>
    </rPh>
    <rPh sb="5" eb="7">
      <t>コ</t>
    </rPh>
    <rPh sb="7" eb="8">
      <t>ヨウ</t>
    </rPh>
    <phoneticPr fontId="11"/>
  </si>
  <si>
    <t>■改修機械工事用シート</t>
    <rPh sb="1" eb="3">
      <t>カイシュウ</t>
    </rPh>
    <rPh sb="3" eb="5">
      <t>キカイ</t>
    </rPh>
    <rPh sb="5" eb="7">
      <t>コ</t>
    </rPh>
    <rPh sb="7" eb="8">
      <t>ヨウ</t>
    </rPh>
    <phoneticPr fontId="11"/>
  </si>
  <si>
    <t>積上げ</t>
    <rPh sb="0" eb="2">
      <t>ツミア</t>
    </rPh>
    <phoneticPr fontId="13"/>
  </si>
  <si>
    <t>m</t>
    <phoneticPr fontId="13"/>
  </si>
  <si>
    <t>箇所</t>
    <rPh sb="0" eb="2">
      <t>カショ</t>
    </rPh>
    <phoneticPr fontId="13"/>
  </si>
  <si>
    <t>式</t>
    <rPh sb="0" eb="1">
      <t>シキ</t>
    </rPh>
    <phoneticPr fontId="13"/>
  </si>
  <si>
    <t>ｱｽﾌｧﾙﾄ撤去</t>
    <rPh sb="6" eb="8">
      <t>テッキョ</t>
    </rPh>
    <phoneticPr fontId="13"/>
  </si>
  <si>
    <t>m2</t>
    <phoneticPr fontId="13"/>
  </si>
  <si>
    <t>m3</t>
    <phoneticPr fontId="13"/>
  </si>
  <si>
    <t>摘　　　要</t>
    <rPh sb="0" eb="1">
      <t>ツム</t>
    </rPh>
    <rPh sb="4" eb="5">
      <t>ヨウ</t>
    </rPh>
    <phoneticPr fontId="11"/>
  </si>
  <si>
    <t>備　　　考</t>
    <rPh sb="0" eb="1">
      <t>ビ</t>
    </rPh>
    <rPh sb="4" eb="5">
      <t>コウ</t>
    </rPh>
    <phoneticPr fontId="51"/>
  </si>
  <si>
    <t>－％</t>
  </si>
  <si>
    <t>％</t>
  </si>
  <si>
    <t>科目別内訳</t>
    <rPh sb="0" eb="2">
      <t>カモク</t>
    </rPh>
    <rPh sb="2" eb="3">
      <t>ベツ</t>
    </rPh>
    <rPh sb="3" eb="5">
      <t>ウチワケ</t>
    </rPh>
    <phoneticPr fontId="51"/>
  </si>
  <si>
    <t>m</t>
    <phoneticPr fontId="51"/>
  </si>
  <si>
    <t>計算式</t>
    <rPh sb="0" eb="3">
      <t>ケイサンシキ</t>
    </rPh>
    <phoneticPr fontId="51"/>
  </si>
  <si>
    <t>浄化槽解体撤去工事</t>
    <rPh sb="0" eb="3">
      <t>ジョウカソウ</t>
    </rPh>
    <rPh sb="3" eb="5">
      <t>カイタイ</t>
    </rPh>
    <rPh sb="5" eb="7">
      <t>テッキョ</t>
    </rPh>
    <rPh sb="7" eb="9">
      <t>コウジ</t>
    </rPh>
    <phoneticPr fontId="51"/>
  </si>
  <si>
    <t>外構整備工事</t>
  </si>
  <si>
    <t>舗装改修工事</t>
    <rPh sb="0" eb="2">
      <t>ホソウ</t>
    </rPh>
    <rPh sb="2" eb="4">
      <t>カイシュウ</t>
    </rPh>
    <rPh sb="4" eb="6">
      <t>コウジ</t>
    </rPh>
    <phoneticPr fontId="51"/>
  </si>
  <si>
    <t>ライン引き</t>
    <rPh sb="3" eb="4">
      <t>ヒ</t>
    </rPh>
    <phoneticPr fontId="51"/>
  </si>
  <si>
    <t>車止め</t>
    <rPh sb="0" eb="1">
      <t>クルマ</t>
    </rPh>
    <rPh sb="1" eb="2">
      <t>ト</t>
    </rPh>
    <phoneticPr fontId="51"/>
  </si>
  <si>
    <t>ｱｽﾌｧﾙﾄ切断</t>
  </si>
  <si>
    <t>ｺﾝｸﾘｰﾄはつり</t>
  </si>
  <si>
    <t>共通仮設費　積上げ</t>
    <rPh sb="0" eb="2">
      <t>キョウツウ</t>
    </rPh>
    <rPh sb="2" eb="4">
      <t>カセツ</t>
    </rPh>
    <rPh sb="4" eb="5">
      <t>ヒ</t>
    </rPh>
    <rPh sb="6" eb="8">
      <t>ツミア</t>
    </rPh>
    <phoneticPr fontId="13"/>
  </si>
  <si>
    <t>仮囲い</t>
    <rPh sb="0" eb="1">
      <t>カリ</t>
    </rPh>
    <rPh sb="1" eb="2">
      <t>カコ</t>
    </rPh>
    <phoneticPr fontId="51"/>
  </si>
  <si>
    <t>成形鋼板H=2000　期間4か月</t>
    <rPh sb="0" eb="2">
      <t>セイケイ</t>
    </rPh>
    <rPh sb="2" eb="4">
      <t>コウハン</t>
    </rPh>
    <rPh sb="11" eb="13">
      <t>キカン</t>
    </rPh>
    <rPh sb="15" eb="16">
      <t>ゲツ</t>
    </rPh>
    <phoneticPr fontId="13"/>
  </si>
  <si>
    <t>43.5+2+2+16+15+25</t>
    <phoneticPr fontId="51"/>
  </si>
  <si>
    <t>重機運搬費</t>
    <rPh sb="0" eb="2">
      <t>ジュウキ</t>
    </rPh>
    <rPh sb="2" eb="4">
      <t>ウンパン</t>
    </rPh>
    <rPh sb="4" eb="5">
      <t>ヒ</t>
    </rPh>
    <phoneticPr fontId="13"/>
  </si>
  <si>
    <t>既存AS 表層t＝50　撤去</t>
    <rPh sb="0" eb="2">
      <t>キゾン</t>
    </rPh>
    <rPh sb="5" eb="7">
      <t>ヒョウソウ</t>
    </rPh>
    <rPh sb="12" eb="14">
      <t>テッキョ</t>
    </rPh>
    <phoneticPr fontId="13"/>
  </si>
  <si>
    <t>舗装撤去工事</t>
    <rPh sb="0" eb="2">
      <t>ホソウ</t>
    </rPh>
    <rPh sb="2" eb="4">
      <t>テッキョ</t>
    </rPh>
    <rPh sb="4" eb="6">
      <t>コウジ</t>
    </rPh>
    <phoneticPr fontId="51"/>
  </si>
  <si>
    <t>縁石</t>
    <rPh sb="0" eb="2">
      <t>フチイシ</t>
    </rPh>
    <phoneticPr fontId="13"/>
  </si>
  <si>
    <t>既設管切断接続費</t>
    <rPh sb="0" eb="3">
      <t>キセツカン</t>
    </rPh>
    <rPh sb="3" eb="5">
      <t>セツダン</t>
    </rPh>
    <rPh sb="5" eb="7">
      <t>セツゾク</t>
    </rPh>
    <rPh sb="7" eb="8">
      <t>ヒ</t>
    </rPh>
    <phoneticPr fontId="7"/>
  </si>
  <si>
    <t>土工事</t>
    <rPh sb="0" eb="1">
      <t>ド</t>
    </rPh>
    <rPh sb="1" eb="3">
      <t>コウジ</t>
    </rPh>
    <phoneticPr fontId="7"/>
  </si>
  <si>
    <t>矢板工事</t>
    <rPh sb="0" eb="2">
      <t>ヤイタ</t>
    </rPh>
    <rPh sb="2" eb="4">
      <t>コウジ</t>
    </rPh>
    <phoneticPr fontId="7"/>
  </si>
  <si>
    <t>ｱｽﾌｧﾙﾄｶｯﾀｰ切断</t>
    <rPh sb="10" eb="12">
      <t>セツダン</t>
    </rPh>
    <phoneticPr fontId="13"/>
  </si>
  <si>
    <t>騒音規制、作業時間制約作業</t>
    <rPh sb="0" eb="2">
      <t>ソウオン</t>
    </rPh>
    <rPh sb="2" eb="4">
      <t>キセイ</t>
    </rPh>
    <rPh sb="5" eb="7">
      <t>サギョウ</t>
    </rPh>
    <rPh sb="7" eb="9">
      <t>ジカン</t>
    </rPh>
    <rPh sb="9" eb="11">
      <t>セイヤク</t>
    </rPh>
    <rPh sb="11" eb="13">
      <t>サギョウ</t>
    </rPh>
    <phoneticPr fontId="13"/>
  </si>
  <si>
    <t>VU-150</t>
    <phoneticPr fontId="7"/>
  </si>
  <si>
    <t>根伐</t>
    <rPh sb="0" eb="2">
      <t>ネギリ</t>
    </rPh>
    <phoneticPr fontId="13"/>
  </si>
  <si>
    <t>埋戻し</t>
    <rPh sb="0" eb="2">
      <t>ウメモド</t>
    </rPh>
    <phoneticPr fontId="13"/>
  </si>
  <si>
    <t>ﾊﾞｯｸﾎｳ0.13m3</t>
    <phoneticPr fontId="13"/>
  </si>
  <si>
    <t>設備ｺﾝｻﾙｐ39</t>
    <rPh sb="0" eb="2">
      <t>セツビ</t>
    </rPh>
    <phoneticPr fontId="13"/>
  </si>
  <si>
    <t>既存汚水桝撤去</t>
    <rPh sb="0" eb="2">
      <t>キゾン</t>
    </rPh>
    <rPh sb="2" eb="5">
      <t>オスイマス</t>
    </rPh>
    <rPh sb="5" eb="7">
      <t>テッキョ</t>
    </rPh>
    <phoneticPr fontId="7"/>
  </si>
  <si>
    <t>600□×1300H　　MH蓋共</t>
    <rPh sb="14" eb="15">
      <t>フタ</t>
    </rPh>
    <rPh sb="15" eb="16">
      <t>トモ</t>
    </rPh>
    <phoneticPr fontId="13"/>
  </si>
  <si>
    <t>軽量鋼矢板土留め</t>
    <rPh sb="0" eb="2">
      <t>ケイリョウ</t>
    </rPh>
    <rPh sb="2" eb="5">
      <t>コウヤイタ</t>
    </rPh>
    <rPh sb="5" eb="7">
      <t>ドド</t>
    </rPh>
    <phoneticPr fontId="13"/>
  </si>
  <si>
    <t>軽量金属支保工（腹起し）</t>
    <rPh sb="8" eb="10">
      <t>ハラオコ</t>
    </rPh>
    <phoneticPr fontId="13"/>
  </si>
  <si>
    <t>軽量金属支保工（水圧式ﾊﾟｲﾌﾟｻﾎﾟ^ﾄ）</t>
    <rPh sb="8" eb="10">
      <t>スイアツ</t>
    </rPh>
    <rPh sb="10" eb="11">
      <t>シキ</t>
    </rPh>
    <phoneticPr fontId="13"/>
  </si>
  <si>
    <t>軽量鋼矢板賃料</t>
    <rPh sb="0" eb="2">
      <t>ケイリョウ</t>
    </rPh>
    <rPh sb="2" eb="5">
      <t>コウヤイタ</t>
    </rPh>
    <rPh sb="5" eb="7">
      <t>チンリョウ</t>
    </rPh>
    <phoneticPr fontId="13"/>
  </si>
  <si>
    <t>軽量金属支保工賃料</t>
    <rPh sb="0" eb="2">
      <t>ケイリョウ</t>
    </rPh>
    <rPh sb="2" eb="4">
      <t>キンゾク</t>
    </rPh>
    <rPh sb="4" eb="7">
      <t>シホコウ</t>
    </rPh>
    <rPh sb="7" eb="9">
      <t>チンリョウ</t>
    </rPh>
    <phoneticPr fontId="13"/>
  </si>
  <si>
    <t>運搬費</t>
    <rPh sb="0" eb="2">
      <t>ウンパン</t>
    </rPh>
    <rPh sb="2" eb="3">
      <t>ヒ</t>
    </rPh>
    <phoneticPr fontId="13"/>
  </si>
  <si>
    <t>2.5ｔ</t>
    <phoneticPr fontId="13"/>
  </si>
  <si>
    <t>回</t>
    <rPh sb="0" eb="1">
      <t>カイ</t>
    </rPh>
    <phoneticPr fontId="13"/>
  </si>
  <si>
    <t>代価表</t>
    <rPh sb="0" eb="2">
      <t>ダイカ</t>
    </rPh>
    <rPh sb="2" eb="3">
      <t>ヒョウ</t>
    </rPh>
    <phoneticPr fontId="13"/>
  </si>
  <si>
    <t>NO</t>
    <phoneticPr fontId="13"/>
  </si>
  <si>
    <t>名　　　称</t>
    <phoneticPr fontId="13"/>
  </si>
  <si>
    <t>摘　　　　　　要</t>
    <phoneticPr fontId="13"/>
  </si>
  <si>
    <t>単 位</t>
    <phoneticPr fontId="13"/>
  </si>
  <si>
    <t>数　 量</t>
    <phoneticPr fontId="13"/>
  </si>
  <si>
    <t>乗 　率</t>
    <phoneticPr fontId="13"/>
  </si>
  <si>
    <t>単　　価</t>
    <phoneticPr fontId="13"/>
  </si>
  <si>
    <t>金　　額</t>
    <phoneticPr fontId="13"/>
  </si>
  <si>
    <t>率対象</t>
    <rPh sb="0" eb="1">
      <t>リツ</t>
    </rPh>
    <rPh sb="1" eb="3">
      <t>タイショウ</t>
    </rPh>
    <phoneticPr fontId="13"/>
  </si>
  <si>
    <t>備　　　　 考</t>
    <phoneticPr fontId="13"/>
  </si>
  <si>
    <t>代価表    0001</t>
    <phoneticPr fontId="10"/>
  </si>
  <si>
    <t xml:space="preserve">1      </t>
    <phoneticPr fontId="10"/>
  </si>
  <si>
    <t>計</t>
    <phoneticPr fontId="10"/>
  </si>
  <si>
    <t>代価表    0002</t>
    <phoneticPr fontId="10"/>
  </si>
  <si>
    <t>代価表    0003</t>
    <phoneticPr fontId="10"/>
  </si>
  <si>
    <t>代価表    0004</t>
    <phoneticPr fontId="10"/>
  </si>
  <si>
    <t>代価表    0005</t>
    <phoneticPr fontId="10"/>
  </si>
  <si>
    <t>代価表    0006</t>
    <phoneticPr fontId="10"/>
  </si>
  <si>
    <t>代価表    0007</t>
    <phoneticPr fontId="10"/>
  </si>
  <si>
    <t>(見積り・刊行物等)</t>
    <phoneticPr fontId="10"/>
  </si>
  <si>
    <t>物</t>
    <phoneticPr fontId="10"/>
  </si>
  <si>
    <t>代価表    0009</t>
    <phoneticPr fontId="10"/>
  </si>
  <si>
    <t>代価表    0010</t>
    <phoneticPr fontId="10"/>
  </si>
  <si>
    <t>ｍ3</t>
    <phoneticPr fontId="10"/>
  </si>
  <si>
    <t>見</t>
    <phoneticPr fontId="10"/>
  </si>
  <si>
    <t xml:space="preserve">ﾀﾞﾝﾌﾟﾄﾗｯｸ    4t積級             </t>
    <phoneticPr fontId="10"/>
  </si>
  <si>
    <t>ｔ</t>
    <phoneticPr fontId="10"/>
  </si>
  <si>
    <t>kg</t>
    <phoneticPr fontId="10"/>
  </si>
  <si>
    <t>物10P776</t>
    <phoneticPr fontId="10"/>
  </si>
  <si>
    <t xml:space="preserve">撤去材運搬      </t>
    <phoneticPr fontId="10"/>
  </si>
  <si>
    <t>代価表    0150</t>
    <phoneticPr fontId="10"/>
  </si>
  <si>
    <t xml:space="preserve">ﾊﾞｯｸﾎｳ0.28m3 ｱｽﾌｧﾙﾄ類           </t>
    <phoneticPr fontId="10"/>
  </si>
  <si>
    <t xml:space="preserve">2,260   </t>
    <phoneticPr fontId="10"/>
  </si>
  <si>
    <t xml:space="preserve">DID区間有り  4.5㎞以下          </t>
    <phoneticPr fontId="10"/>
  </si>
  <si>
    <t>B0-281121 B3103S      標準</t>
    <phoneticPr fontId="10"/>
  </si>
  <si>
    <t xml:space="preserve">ﾊﾞｯｸﾎｳ0.28m3 無筋ｺﾝｸﾘｰﾄ類       </t>
    <phoneticPr fontId="10"/>
  </si>
  <si>
    <t>代価表    0151</t>
    <phoneticPr fontId="10"/>
  </si>
  <si>
    <t xml:space="preserve">ﾊﾞｯｸﾎｳ0.28m3 ｶﾞﾗｽ陶磁器類       </t>
    <phoneticPr fontId="10"/>
  </si>
  <si>
    <t>代価表    0152</t>
    <phoneticPr fontId="10"/>
  </si>
  <si>
    <t xml:space="preserve">ﾊﾞｯｸﾎｳ0.28m3 木くず類           </t>
    <phoneticPr fontId="10"/>
  </si>
  <si>
    <t>代価表    0153</t>
    <phoneticPr fontId="10"/>
  </si>
  <si>
    <t xml:space="preserve">ﾊﾞｯｸﾎｳ0.28m3 生木類             </t>
    <phoneticPr fontId="10"/>
  </si>
  <si>
    <t>代価表    0154</t>
    <phoneticPr fontId="10"/>
  </si>
  <si>
    <t xml:space="preserve">ﾊﾞｯｸﾎｳ0.28m3 廃ﾌﾟﾗｽﾁｯｸ類        </t>
    <phoneticPr fontId="10"/>
  </si>
  <si>
    <t>代価表    0155</t>
    <phoneticPr fontId="10"/>
  </si>
  <si>
    <t xml:space="preserve">ﾊﾞｯｸﾎｳ0.28m3 金属くず類         </t>
    <phoneticPr fontId="10"/>
  </si>
  <si>
    <t>箇所</t>
    <rPh sb="0" eb="2">
      <t>カショ</t>
    </rPh>
    <phoneticPr fontId="10"/>
  </si>
  <si>
    <t>設備ｺﾝｻﾙ単価P.106</t>
  </si>
  <si>
    <t>式</t>
    <rPh sb="0" eb="1">
      <t>シキ</t>
    </rPh>
    <phoneticPr fontId="10"/>
  </si>
  <si>
    <t>別紙（矢板工）</t>
    <rPh sb="0" eb="2">
      <t>ベッシ</t>
    </rPh>
    <rPh sb="3" eb="5">
      <t>ヤイタ</t>
    </rPh>
    <rPh sb="5" eb="6">
      <t>コウ</t>
    </rPh>
    <phoneticPr fontId="13"/>
  </si>
  <si>
    <t>①-1</t>
    <phoneticPr fontId="13"/>
  </si>
  <si>
    <t>①-2</t>
    <phoneticPr fontId="13"/>
  </si>
  <si>
    <t>組</t>
    <rPh sb="0" eb="1">
      <t>クミ</t>
    </rPh>
    <phoneticPr fontId="10"/>
  </si>
  <si>
    <t>別紙資料　代価表</t>
    <rPh sb="0" eb="2">
      <t>ベッシ</t>
    </rPh>
    <rPh sb="2" eb="4">
      <t>シリョウ</t>
    </rPh>
    <rPh sb="5" eb="7">
      <t>ダイカ</t>
    </rPh>
    <rPh sb="7" eb="8">
      <t>ヒョウ</t>
    </rPh>
    <phoneticPr fontId="10"/>
  </si>
  <si>
    <t>摘　　　　　要</t>
    <phoneticPr fontId="13"/>
  </si>
  <si>
    <t>数　　　　量</t>
    <phoneticPr fontId="13"/>
  </si>
  <si>
    <t>単位</t>
    <phoneticPr fontId="13"/>
  </si>
  <si>
    <t>金　　　額</t>
    <phoneticPr fontId="13"/>
  </si>
  <si>
    <t>備　　　考</t>
    <phoneticPr fontId="13"/>
  </si>
  <si>
    <t>建改</t>
    <phoneticPr fontId="10"/>
  </si>
  <si>
    <t xml:space="preserve">93.3 </t>
    <phoneticPr fontId="10"/>
  </si>
  <si>
    <t xml:space="preserve">13.5 </t>
    <phoneticPr fontId="10"/>
  </si>
  <si>
    <t>1.34+0.74</t>
    <phoneticPr fontId="51"/>
  </si>
  <si>
    <r>
      <t>66.4</t>
    </r>
    <r>
      <rPr>
        <sz val="7"/>
        <color rgb="FFFF0000"/>
        <rFont val="ＭＳ 明朝"/>
        <family val="1"/>
        <charset val="128"/>
      </rPr>
      <t>➡41.5</t>
    </r>
    <phoneticPr fontId="51"/>
  </si>
  <si>
    <t xml:space="preserve">9.3 </t>
    <phoneticPr fontId="10"/>
  </si>
  <si>
    <r>
      <t>23.4➡</t>
    </r>
    <r>
      <rPr>
        <sz val="7"/>
        <color rgb="FFFF0000"/>
        <rFont val="ＭＳ 明朝"/>
        <family val="1"/>
        <charset val="128"/>
      </rPr>
      <t>28.4</t>
    </r>
    <phoneticPr fontId="51"/>
  </si>
  <si>
    <t xml:space="preserve">ﾀﾞﾝﾌﾟﾄﾗｯｸ    2t積級             </t>
    <phoneticPr fontId="10"/>
  </si>
  <si>
    <t xml:space="preserve">人力積込     石こうﾎﾞｰﾄﾞ類      </t>
    <phoneticPr fontId="10"/>
  </si>
  <si>
    <t xml:space="preserve">24.7 </t>
    <phoneticPr fontId="10"/>
  </si>
  <si>
    <t xml:space="preserve">1,490   </t>
    <phoneticPr fontId="10"/>
  </si>
  <si>
    <t>建築工事</t>
    <phoneticPr fontId="10"/>
  </si>
  <si>
    <t>発生材処理</t>
    <phoneticPr fontId="10"/>
  </si>
  <si>
    <t>処分</t>
    <phoneticPr fontId="10"/>
  </si>
  <si>
    <t>K=</t>
    <phoneticPr fontId="51"/>
  </si>
  <si>
    <t xml:space="preserve">発生材処分      </t>
    <phoneticPr fontId="10"/>
  </si>
  <si>
    <t xml:space="preserve">無筋ｺﾝｸﾘｰﾄ                      </t>
    <phoneticPr fontId="10"/>
  </si>
  <si>
    <t>建発</t>
    <phoneticPr fontId="10"/>
  </si>
  <si>
    <t xml:space="preserve">再資源化                        </t>
    <phoneticPr fontId="10"/>
  </si>
  <si>
    <t xml:space="preserve">138   </t>
    <phoneticPr fontId="10"/>
  </si>
  <si>
    <t xml:space="preserve">1,300   </t>
    <phoneticPr fontId="10"/>
  </si>
  <si>
    <t>見×100　JP有価物回収</t>
    <phoneticPr fontId="10"/>
  </si>
  <si>
    <t xml:space="preserve">ｱｽﾌｧﾙﾄ                          </t>
    <phoneticPr fontId="10"/>
  </si>
  <si>
    <t xml:space="preserve">20   </t>
    <phoneticPr fontId="10"/>
  </si>
  <si>
    <t xml:space="preserve">ｶﾞﾗｽ陶磁器                      </t>
    <phoneticPr fontId="10"/>
  </si>
  <si>
    <t xml:space="preserve">最終処分                        </t>
    <phoneticPr fontId="10"/>
  </si>
  <si>
    <t xml:space="preserve">10,000   </t>
    <phoneticPr fontId="10"/>
  </si>
  <si>
    <r>
      <t>2.2➡0.1</t>
    </r>
    <r>
      <rPr>
        <sz val="7"/>
        <color rgb="FFFF0000"/>
        <rFont val="ＭＳ 明朝"/>
        <family val="1"/>
        <charset val="128"/>
      </rPr>
      <t>➡2.1</t>
    </r>
    <phoneticPr fontId="51"/>
  </si>
  <si>
    <t>集計表ｐ7、ｐ9</t>
    <rPh sb="0" eb="3">
      <t>シュウケイヒョウ</t>
    </rPh>
    <phoneticPr fontId="51"/>
  </si>
  <si>
    <t xml:space="preserve">木くず                          </t>
    <phoneticPr fontId="10"/>
  </si>
  <si>
    <t>見×100　ｱｸｱｸﾞﾘｰﾝ</t>
    <phoneticPr fontId="10"/>
  </si>
  <si>
    <r>
      <t>36.6➡</t>
    </r>
    <r>
      <rPr>
        <sz val="7"/>
        <color rgb="FFFF0000"/>
        <rFont val="ＭＳ 明朝"/>
        <family val="1"/>
        <charset val="128"/>
      </rPr>
      <t>22.8</t>
    </r>
    <phoneticPr fontId="51"/>
  </si>
  <si>
    <t>2700➡4900</t>
    <phoneticPr fontId="51"/>
  </si>
  <si>
    <t xml:space="preserve">生木                            </t>
    <phoneticPr fontId="10"/>
  </si>
  <si>
    <t xml:space="preserve">13.8 </t>
    <phoneticPr fontId="10"/>
  </si>
  <si>
    <t xml:space="preserve">1,210   </t>
    <phoneticPr fontId="10"/>
  </si>
  <si>
    <t xml:space="preserve">廃ﾌﾟﾗｽﾁｯｸ                       </t>
    <phoneticPr fontId="10"/>
  </si>
  <si>
    <t>0.35</t>
    <phoneticPr fontId="10"/>
  </si>
  <si>
    <t>5700➡16200</t>
    <phoneticPr fontId="51"/>
  </si>
  <si>
    <t xml:space="preserve">鉄くず                          </t>
    <phoneticPr fontId="10"/>
  </si>
  <si>
    <t xml:space="preserve">有価処分                        </t>
    <phoneticPr fontId="10"/>
  </si>
  <si>
    <t>30.5➡31.0</t>
    <phoneticPr fontId="51"/>
  </si>
  <si>
    <t>t</t>
    <phoneticPr fontId="10"/>
  </si>
  <si>
    <t xml:space="preserve">ｱﾙﾐくず                         </t>
    <phoneticPr fontId="10"/>
  </si>
  <si>
    <t>物10P778</t>
    <phoneticPr fontId="10"/>
  </si>
  <si>
    <t>249➡154</t>
    <phoneticPr fontId="51"/>
  </si>
  <si>
    <t>積算集計ｐ10,11</t>
    <rPh sb="0" eb="2">
      <t>セキサン</t>
    </rPh>
    <rPh sb="2" eb="4">
      <t>シュウケイ</t>
    </rPh>
    <phoneticPr fontId="51"/>
  </si>
  <si>
    <t xml:space="preserve">混合廃棄物                      </t>
    <phoneticPr fontId="10"/>
  </si>
  <si>
    <t>27.4㎥➡7.1ｔ</t>
    <phoneticPr fontId="51"/>
  </si>
  <si>
    <r>
      <t>ｍ3</t>
    </r>
    <r>
      <rPr>
        <sz val="6.5"/>
        <color rgb="FFFF0000"/>
        <rFont val="ＭＳ 明朝"/>
        <family val="1"/>
        <charset val="128"/>
      </rPr>
      <t>➡ｔ</t>
    </r>
    <phoneticPr fontId="10"/>
  </si>
  <si>
    <r>
      <t>5700➡8000</t>
    </r>
    <r>
      <rPr>
        <sz val="7"/>
        <color rgb="FFFF0000"/>
        <rFont val="ＭＳ 明朝"/>
        <family val="1"/>
        <charset val="128"/>
      </rPr>
      <t>➡5400</t>
    </r>
    <phoneticPr fontId="51"/>
  </si>
  <si>
    <t xml:space="preserve">産廃処理税      </t>
    <phoneticPr fontId="10"/>
  </si>
  <si>
    <t xml:space="preserve">909   </t>
    <phoneticPr fontId="10"/>
  </si>
  <si>
    <t>211ｔ➡77.6ｔ</t>
    <phoneticPr fontId="51"/>
  </si>
  <si>
    <r>
      <t>77.6</t>
    </r>
    <r>
      <rPr>
        <sz val="7"/>
        <color rgb="FFFF0000"/>
        <rFont val="ＭＳ 明朝"/>
        <family val="1"/>
        <charset val="128"/>
      </rPr>
      <t>➡23.4</t>
    </r>
    <phoneticPr fontId="51"/>
  </si>
  <si>
    <t>77.6➡23.4</t>
    <phoneticPr fontId="51"/>
  </si>
  <si>
    <t>保護砂</t>
    <rPh sb="0" eb="2">
      <t>ホゴ</t>
    </rPh>
    <rPh sb="2" eb="3">
      <t>スナ</t>
    </rPh>
    <phoneticPr fontId="13"/>
  </si>
  <si>
    <t>残土処分</t>
    <rPh sb="0" eb="2">
      <t>ザンド</t>
    </rPh>
    <rPh sb="2" eb="4">
      <t>ショブン</t>
    </rPh>
    <phoneticPr fontId="13"/>
  </si>
  <si>
    <t>ｍ3</t>
    <phoneticPr fontId="13"/>
  </si>
  <si>
    <t>残土運搬</t>
    <rPh sb="0" eb="2">
      <t>ザンド</t>
    </rPh>
    <rPh sb="2" eb="4">
      <t>ウンパン</t>
    </rPh>
    <phoneticPr fontId="13"/>
  </si>
  <si>
    <t>ＢＨ0.13　2ｔ　ＤＩＤ区間なし8.5㎞以下</t>
    <rPh sb="13" eb="15">
      <t>クカン</t>
    </rPh>
    <rPh sb="21" eb="23">
      <t>イカ</t>
    </rPh>
    <phoneticPr fontId="13"/>
  </si>
  <si>
    <t>瀬戸内市単価表</t>
    <rPh sb="0" eb="4">
      <t>セトウチシ</t>
    </rPh>
    <rPh sb="4" eb="6">
      <t>タンカ</t>
    </rPh>
    <rPh sb="6" eb="7">
      <t>ヒョウ</t>
    </rPh>
    <phoneticPr fontId="13"/>
  </si>
  <si>
    <t>瀬戸内市処分場</t>
    <rPh sb="0" eb="4">
      <t>セトウチシ</t>
    </rPh>
    <rPh sb="4" eb="7">
      <t>ショブンジョウ</t>
    </rPh>
    <phoneticPr fontId="13"/>
  </si>
  <si>
    <t>浄化槽内砂埋め、沈下対策工事</t>
    <rPh sb="0" eb="3">
      <t>ジョウカソウ</t>
    </rPh>
    <rPh sb="3" eb="4">
      <t>ナイ</t>
    </rPh>
    <rPh sb="4" eb="5">
      <t>スナ</t>
    </rPh>
    <rPh sb="5" eb="6">
      <t>ウ</t>
    </rPh>
    <rPh sb="8" eb="10">
      <t>チンカ</t>
    </rPh>
    <rPh sb="10" eb="12">
      <t>タイサク</t>
    </rPh>
    <rPh sb="12" eb="14">
      <t>コウジ</t>
    </rPh>
    <phoneticPr fontId="51"/>
  </si>
  <si>
    <t>沈下対策ｺﾝｸﾘｰﾄ</t>
    <rPh sb="0" eb="2">
      <t>チンカ</t>
    </rPh>
    <rPh sb="2" eb="4">
      <t>タイサク</t>
    </rPh>
    <phoneticPr fontId="13"/>
  </si>
  <si>
    <t>ｔ＝150</t>
    <phoneticPr fontId="13"/>
  </si>
  <si>
    <t>ｍ2</t>
    <phoneticPr fontId="10"/>
  </si>
  <si>
    <t>不陸整正の上、AS表層ｔ＝50</t>
    <rPh sb="0" eb="4">
      <t>フリクセイセイ</t>
    </rPh>
    <rPh sb="5" eb="6">
      <t>ウエ</t>
    </rPh>
    <rPh sb="9" eb="11">
      <t>ヒョウソウ</t>
    </rPh>
    <phoneticPr fontId="13"/>
  </si>
  <si>
    <t>(5.5+12)*2</t>
    <phoneticPr fontId="13"/>
  </si>
  <si>
    <t>m2</t>
    <phoneticPr fontId="13"/>
  </si>
  <si>
    <t>m3</t>
    <phoneticPr fontId="13"/>
  </si>
  <si>
    <t>4.5*11</t>
    <phoneticPr fontId="13"/>
  </si>
  <si>
    <t>49.5*（0.2+0.05）</t>
    <phoneticPr fontId="13"/>
  </si>
  <si>
    <t>ｱｽﾌｧﾙﾄ舗装　A-5-10</t>
    <rPh sb="6" eb="8">
      <t>ホソウ</t>
    </rPh>
    <phoneticPr fontId="13"/>
  </si>
  <si>
    <t>875-38.4-49.5</t>
    <phoneticPr fontId="13"/>
  </si>
  <si>
    <t>875-49.5</t>
    <phoneticPr fontId="13"/>
  </si>
  <si>
    <t>0.6+52.0</t>
    <phoneticPr fontId="13"/>
  </si>
  <si>
    <t>4.5*21+3.5*10+5*10</t>
    <phoneticPr fontId="13"/>
  </si>
  <si>
    <t>41*2</t>
    <phoneticPr fontId="13"/>
  </si>
  <si>
    <t>m2</t>
    <phoneticPr fontId="10"/>
  </si>
  <si>
    <t>生ｺﾝｸﾘｰﾄ（FC18-15-20）</t>
    <rPh sb="0" eb="1">
      <t>ナマ</t>
    </rPh>
    <phoneticPr fontId="13"/>
  </si>
  <si>
    <t>同上打設手間</t>
    <rPh sb="0" eb="2">
      <t>ドウジョウ</t>
    </rPh>
    <rPh sb="2" eb="4">
      <t>ダセツ</t>
    </rPh>
    <rPh sb="4" eb="6">
      <t>テマ</t>
    </rPh>
    <phoneticPr fontId="13"/>
  </si>
  <si>
    <t>m3</t>
    <phoneticPr fontId="10"/>
  </si>
  <si>
    <t>圧送料</t>
    <rPh sb="0" eb="2">
      <t>アッソウ</t>
    </rPh>
    <rPh sb="2" eb="3">
      <t>リョウ</t>
    </rPh>
    <phoneticPr fontId="13"/>
  </si>
  <si>
    <t>基本料</t>
    <rPh sb="0" eb="3">
      <t>キホンリョウ</t>
    </rPh>
    <phoneticPr fontId="13"/>
  </si>
  <si>
    <t>1回</t>
    <rPh sb="1" eb="2">
      <t>カイ</t>
    </rPh>
    <phoneticPr fontId="13"/>
  </si>
  <si>
    <t>止め枠H=150</t>
    <rPh sb="0" eb="1">
      <t>ト</t>
    </rPh>
    <rPh sb="2" eb="3">
      <t>ワク</t>
    </rPh>
    <phoneticPr fontId="13"/>
  </si>
  <si>
    <t>型枠</t>
    <rPh sb="0" eb="2">
      <t>カタワク</t>
    </rPh>
    <phoneticPr fontId="13"/>
  </si>
  <si>
    <t>SD295A　D10　＠200S</t>
    <phoneticPr fontId="13"/>
  </si>
  <si>
    <t>㎏</t>
    <phoneticPr fontId="13"/>
  </si>
  <si>
    <t>加工組立</t>
    <rPh sb="0" eb="2">
      <t>カコウ</t>
    </rPh>
    <rPh sb="2" eb="4">
      <t>クミタテ</t>
    </rPh>
    <phoneticPr fontId="13"/>
  </si>
  <si>
    <t>同上運搬費</t>
    <rPh sb="0" eb="2">
      <t>ドウジョウ</t>
    </rPh>
    <rPh sb="2" eb="4">
      <t>ウンパン</t>
    </rPh>
    <rPh sb="4" eb="5">
      <t>ヒ</t>
    </rPh>
    <phoneticPr fontId="13"/>
  </si>
  <si>
    <t>Ａ</t>
    <phoneticPr fontId="13"/>
  </si>
  <si>
    <t>Ｅ</t>
    <phoneticPr fontId="13"/>
  </si>
  <si>
    <t>★</t>
    <phoneticPr fontId="13"/>
  </si>
  <si>
    <t>型枠運搬費</t>
    <rPh sb="0" eb="2">
      <t>カタワク</t>
    </rPh>
    <rPh sb="2" eb="4">
      <t>ウンパン</t>
    </rPh>
    <rPh sb="4" eb="5">
      <t>ヒ</t>
    </rPh>
    <phoneticPr fontId="13"/>
  </si>
  <si>
    <t>鉄筋材（小口）</t>
    <rPh sb="0" eb="2">
      <t>テッキン</t>
    </rPh>
    <rPh sb="2" eb="3">
      <t>ザイ</t>
    </rPh>
    <rPh sb="4" eb="6">
      <t>コクチ</t>
    </rPh>
    <phoneticPr fontId="13"/>
  </si>
  <si>
    <t>ｱｽﾌｧﾙﾄ舗装　A-5-15</t>
    <rPh sb="6" eb="8">
      <t>ホソウ</t>
    </rPh>
    <phoneticPr fontId="13"/>
  </si>
  <si>
    <t>ｽﾏｲﾙ単価参照</t>
    <rPh sb="4" eb="6">
      <t>タンカ</t>
    </rPh>
    <rPh sb="6" eb="8">
      <t>サンショウ</t>
    </rPh>
    <phoneticPr fontId="13"/>
  </si>
  <si>
    <t>ｔ＝100</t>
    <phoneticPr fontId="13"/>
  </si>
  <si>
    <t>ｔ＝100　49.5m2</t>
    <phoneticPr fontId="13"/>
  </si>
  <si>
    <t>施夏ｐ363</t>
    <rPh sb="0" eb="1">
      <t>セ</t>
    </rPh>
    <rPh sb="1" eb="2">
      <t>ナツ</t>
    </rPh>
    <phoneticPr fontId="13"/>
  </si>
  <si>
    <t>物７月ｐ104</t>
    <rPh sb="0" eb="1">
      <t>ブツ</t>
    </rPh>
    <rPh sb="2" eb="3">
      <t>ガツ</t>
    </rPh>
    <phoneticPr fontId="10"/>
  </si>
  <si>
    <t>ｺ夏市ｐ11</t>
    <rPh sb="1" eb="2">
      <t>ナツ</t>
    </rPh>
    <rPh sb="2" eb="3">
      <t>シ</t>
    </rPh>
    <phoneticPr fontId="13"/>
  </si>
  <si>
    <t>ｺ夏市ｐ13</t>
    <rPh sb="1" eb="2">
      <t>ナツ</t>
    </rPh>
    <rPh sb="2" eb="3">
      <t>シ</t>
    </rPh>
    <phoneticPr fontId="13"/>
  </si>
  <si>
    <t>ｺ夏市ｐ17</t>
    <rPh sb="1" eb="2">
      <t>ナツ</t>
    </rPh>
    <rPh sb="2" eb="3">
      <t>シ</t>
    </rPh>
    <phoneticPr fontId="13"/>
  </si>
  <si>
    <t>ｺ夏市ｐ7</t>
    <rPh sb="1" eb="2">
      <t>ナツ</t>
    </rPh>
    <rPh sb="2" eb="3">
      <t>シ</t>
    </rPh>
    <phoneticPr fontId="13"/>
  </si>
  <si>
    <t>物７月ｐ19</t>
    <rPh sb="0" eb="1">
      <t>ブツ</t>
    </rPh>
    <rPh sb="2" eb="3">
      <t>ガツ</t>
    </rPh>
    <phoneticPr fontId="10"/>
  </si>
  <si>
    <t>ｺ夏ｐ403</t>
    <rPh sb="1" eb="2">
      <t>ナツ</t>
    </rPh>
    <phoneticPr fontId="13"/>
  </si>
  <si>
    <t>産廃処分費</t>
    <rPh sb="0" eb="2">
      <t>サンパイ</t>
    </rPh>
    <rPh sb="2" eb="4">
      <t>ショブン</t>
    </rPh>
    <rPh sb="4" eb="5">
      <t>ヒ</t>
    </rPh>
    <phoneticPr fontId="13"/>
  </si>
  <si>
    <t>業者名</t>
    <rPh sb="0" eb="2">
      <t>ギョウシャ</t>
    </rPh>
    <rPh sb="2" eb="3">
      <t>メイ</t>
    </rPh>
    <phoneticPr fontId="13"/>
  </si>
  <si>
    <t>A社</t>
    <rPh sb="1" eb="2">
      <t>シャ</t>
    </rPh>
    <phoneticPr fontId="51"/>
  </si>
  <si>
    <t>B社</t>
    <rPh sb="1" eb="2">
      <t>シャ</t>
    </rPh>
    <phoneticPr fontId="51"/>
  </si>
  <si>
    <t>C社</t>
    <rPh sb="1" eb="2">
      <t>シャ</t>
    </rPh>
    <phoneticPr fontId="51"/>
  </si>
  <si>
    <t>金    額</t>
    <rPh sb="0" eb="1">
      <t>キン</t>
    </rPh>
    <rPh sb="5" eb="6">
      <t>ガク</t>
    </rPh>
    <phoneticPr fontId="13"/>
  </si>
  <si>
    <t>掛　　率</t>
    <rPh sb="0" eb="1">
      <t>カカリ</t>
    </rPh>
    <rPh sb="3" eb="4">
      <t>リツ</t>
    </rPh>
    <phoneticPr fontId="13"/>
  </si>
  <si>
    <t>NET</t>
    <phoneticPr fontId="51"/>
  </si>
  <si>
    <t>NET</t>
  </si>
  <si>
    <t>採用金額</t>
    <rPh sb="0" eb="2">
      <t>サイヨウ</t>
    </rPh>
    <rPh sb="2" eb="4">
      <t>キンガク</t>
    </rPh>
    <phoneticPr fontId="13"/>
  </si>
  <si>
    <t>指定の合計</t>
    <rPh sb="0" eb="2">
      <t>シテイ</t>
    </rPh>
    <rPh sb="3" eb="5">
      <t>ゴウケイ</t>
    </rPh>
    <phoneticPr fontId="51"/>
  </si>
  <si>
    <t>※付採用</t>
    <rPh sb="1" eb="2">
      <t>ヅケ</t>
    </rPh>
    <rPh sb="2" eb="4">
      <t>サイヨウ</t>
    </rPh>
    <phoneticPr fontId="13"/>
  </si>
  <si>
    <t>※</t>
    <phoneticPr fontId="51"/>
  </si>
  <si>
    <t>ｴﾗｰﾁｪｯｸ欄</t>
    <rPh sb="7" eb="8">
      <t>ラン</t>
    </rPh>
    <phoneticPr fontId="51"/>
  </si>
  <si>
    <t>番号</t>
    <rPh sb="0" eb="2">
      <t>バンゴウ</t>
    </rPh>
    <phoneticPr fontId="90"/>
  </si>
  <si>
    <t>名　　　　称</t>
  </si>
  <si>
    <t>規　　　　格</t>
    <rPh sb="0" eb="1">
      <t>タダシ</t>
    </rPh>
    <rPh sb="5" eb="6">
      <t>カク</t>
    </rPh>
    <phoneticPr fontId="90"/>
  </si>
  <si>
    <t>単位</t>
  </si>
  <si>
    <t>採用単価</t>
    <rPh sb="0" eb="2">
      <t>サイヨウ</t>
    </rPh>
    <rPh sb="2" eb="4">
      <t>タンカ</t>
    </rPh>
    <phoneticPr fontId="13"/>
  </si>
  <si>
    <t>Ｂ</t>
    <phoneticPr fontId="13"/>
  </si>
  <si>
    <t>Ｃ</t>
    <phoneticPr fontId="13"/>
  </si>
  <si>
    <t>D</t>
    <phoneticPr fontId="13"/>
  </si>
  <si>
    <t>Ｅ</t>
    <phoneticPr fontId="13"/>
  </si>
  <si>
    <t>金額合計</t>
    <rPh sb="0" eb="2">
      <t>キンガク</t>
    </rPh>
    <rPh sb="2" eb="4">
      <t>ゴウケイ</t>
    </rPh>
    <phoneticPr fontId="13"/>
  </si>
  <si>
    <t>外構整備工事</t>
    <rPh sb="0" eb="2">
      <t>ガイコウ</t>
    </rPh>
    <rPh sb="2" eb="4">
      <t>セイビ</t>
    </rPh>
    <rPh sb="4" eb="6">
      <t>コウジ</t>
    </rPh>
    <phoneticPr fontId="13"/>
  </si>
  <si>
    <t>舗装撤去</t>
    <rPh sb="0" eb="2">
      <t>ホソウ</t>
    </rPh>
    <rPh sb="2" eb="4">
      <t>テッキョ</t>
    </rPh>
    <phoneticPr fontId="13"/>
  </si>
  <si>
    <t>廃材運搬費</t>
    <rPh sb="0" eb="2">
      <t>ハイザイ</t>
    </rPh>
    <rPh sb="2" eb="4">
      <t>ウンパン</t>
    </rPh>
    <rPh sb="4" eb="5">
      <t>ヒ</t>
    </rPh>
    <phoneticPr fontId="13"/>
  </si>
  <si>
    <t>廃材処分費</t>
    <rPh sb="0" eb="2">
      <t>ハイザイ</t>
    </rPh>
    <rPh sb="2" eb="4">
      <t>ショブン</t>
    </rPh>
    <rPh sb="4" eb="5">
      <t>ヒ</t>
    </rPh>
    <phoneticPr fontId="13"/>
  </si>
  <si>
    <t>舗装改修工</t>
    <rPh sb="0" eb="2">
      <t>ホソウ</t>
    </rPh>
    <rPh sb="2" eb="4">
      <t>カイシュウ</t>
    </rPh>
    <rPh sb="4" eb="5">
      <t>コウ</t>
    </rPh>
    <phoneticPr fontId="13"/>
  </si>
  <si>
    <t>不陸整正、表層工t＝50</t>
    <rPh sb="0" eb="4">
      <t>フリクセイセイ</t>
    </rPh>
    <rPh sb="5" eb="8">
      <t>ヒョウソウコウ</t>
    </rPh>
    <phoneticPr fontId="13"/>
  </si>
  <si>
    <t>縁石</t>
    <rPh sb="0" eb="2">
      <t>フチイシ</t>
    </rPh>
    <phoneticPr fontId="13"/>
  </si>
  <si>
    <t>ﾗｲﾝ引き</t>
    <rPh sb="3" eb="4">
      <t>ヒ</t>
    </rPh>
    <phoneticPr fontId="13"/>
  </si>
  <si>
    <t>車止め</t>
    <rPh sb="0" eb="1">
      <t>クルマ</t>
    </rPh>
    <rPh sb="1" eb="2">
      <t>ド</t>
    </rPh>
    <phoneticPr fontId="13"/>
  </si>
  <si>
    <t>文字　軽</t>
    <rPh sb="0" eb="2">
      <t>モジ</t>
    </rPh>
    <rPh sb="3" eb="4">
      <t>ケイ</t>
    </rPh>
    <phoneticPr fontId="13"/>
  </si>
  <si>
    <t>身障者ﾏｰｸ</t>
    <rPh sb="0" eb="3">
      <t>シンショウシャ</t>
    </rPh>
    <phoneticPr fontId="13"/>
  </si>
  <si>
    <t>重機運搬費</t>
    <rPh sb="0" eb="2">
      <t>ジュウキ</t>
    </rPh>
    <rPh sb="2" eb="4">
      <t>ウンパン</t>
    </rPh>
    <rPh sb="4" eb="5">
      <t>ヒ</t>
    </rPh>
    <phoneticPr fontId="13"/>
  </si>
  <si>
    <t>舗装版破砕　積込</t>
    <rPh sb="0" eb="2">
      <t>ホソウ</t>
    </rPh>
    <rPh sb="2" eb="3">
      <t>バン</t>
    </rPh>
    <rPh sb="3" eb="5">
      <t>ハサイ</t>
    </rPh>
    <rPh sb="6" eb="8">
      <t>ツミコミ</t>
    </rPh>
    <phoneticPr fontId="13"/>
  </si>
  <si>
    <t>m3</t>
    <phoneticPr fontId="13"/>
  </si>
  <si>
    <t>ｶﾗ運搬</t>
    <rPh sb="2" eb="4">
      <t>ウンパン</t>
    </rPh>
    <phoneticPr fontId="13"/>
  </si>
  <si>
    <t>ｔ</t>
    <phoneticPr fontId="13"/>
  </si>
  <si>
    <t>m2</t>
    <phoneticPr fontId="13"/>
  </si>
  <si>
    <t>m</t>
    <phoneticPr fontId="13"/>
  </si>
  <si>
    <t>m</t>
    <phoneticPr fontId="13"/>
  </si>
  <si>
    <t>箇所</t>
    <rPh sb="0" eb="2">
      <t>カショ</t>
    </rPh>
    <phoneticPr fontId="13"/>
  </si>
  <si>
    <t>式</t>
    <rPh sb="0" eb="1">
      <t>シキ</t>
    </rPh>
    <phoneticPr fontId="13"/>
  </si>
  <si>
    <t>金額調整</t>
    <rPh sb="0" eb="2">
      <t>キンガク</t>
    </rPh>
    <rPh sb="2" eb="4">
      <t>チョウセイ</t>
    </rPh>
    <phoneticPr fontId="13"/>
  </si>
  <si>
    <t>ｍ2</t>
    <phoneticPr fontId="13"/>
  </si>
  <si>
    <t>☆★</t>
    <phoneticPr fontId="13"/>
  </si>
  <si>
    <t>②-2</t>
    <phoneticPr fontId="13"/>
  </si>
  <si>
    <t>ｺﾝｸﾘｰﾄ撤去</t>
    <rPh sb="6" eb="8">
      <t>テッキョ</t>
    </rPh>
    <phoneticPr fontId="13"/>
  </si>
  <si>
    <t>ｍ3</t>
    <phoneticPr fontId="13"/>
  </si>
  <si>
    <t>代価表    0008</t>
    <phoneticPr fontId="10"/>
  </si>
  <si>
    <t>前田道路</t>
    <rPh sb="0" eb="2">
      <t>マエダ</t>
    </rPh>
    <rPh sb="2" eb="4">
      <t>ドウロ</t>
    </rPh>
    <phoneticPr fontId="13"/>
  </si>
  <si>
    <t>廃材積込費</t>
    <rPh sb="0" eb="2">
      <t>ハイザイ</t>
    </rPh>
    <rPh sb="2" eb="4">
      <t>ツミコミ</t>
    </rPh>
    <rPh sb="4" eb="5">
      <t>ヒ</t>
    </rPh>
    <phoneticPr fontId="13"/>
  </si>
  <si>
    <t>ｱｽﾌｧﾙﾄ舗装A-5-15　路盤工</t>
    <rPh sb="6" eb="8">
      <t>ホソウ</t>
    </rPh>
    <rPh sb="15" eb="18">
      <t>ロバンコウ</t>
    </rPh>
    <phoneticPr fontId="13"/>
  </si>
  <si>
    <t>歩道切り下げ工</t>
    <rPh sb="0" eb="2">
      <t>ホドウ</t>
    </rPh>
    <rPh sb="2" eb="3">
      <t>キ</t>
    </rPh>
    <rPh sb="4" eb="5">
      <t>サ</t>
    </rPh>
    <rPh sb="6" eb="7">
      <t>コウ</t>
    </rPh>
    <phoneticPr fontId="13"/>
  </si>
  <si>
    <t>＜工事期間中＞</t>
    <rPh sb="1" eb="3">
      <t>コウジ</t>
    </rPh>
    <rPh sb="3" eb="6">
      <t>キカンチュウ</t>
    </rPh>
    <phoneticPr fontId="13"/>
  </si>
  <si>
    <t>既存縁石撤去工</t>
    <rPh sb="0" eb="2">
      <t>キゾン</t>
    </rPh>
    <rPh sb="2" eb="4">
      <t>フチイシ</t>
    </rPh>
    <rPh sb="4" eb="6">
      <t>テッキョ</t>
    </rPh>
    <rPh sb="6" eb="7">
      <t>コウ</t>
    </rPh>
    <phoneticPr fontId="13"/>
  </si>
  <si>
    <t>ｗ＝180　L=600</t>
    <phoneticPr fontId="13"/>
  </si>
  <si>
    <t>産廃運搬費</t>
    <rPh sb="0" eb="2">
      <t>サンパイ</t>
    </rPh>
    <rPh sb="2" eb="4">
      <t>ウンパン</t>
    </rPh>
    <rPh sb="4" eb="5">
      <t>ヒ</t>
    </rPh>
    <phoneticPr fontId="13"/>
  </si>
  <si>
    <t>1.5ｔ</t>
    <phoneticPr fontId="13"/>
  </si>
  <si>
    <t>歩車道境界ﾌﾞﾛｯｸ設置（埋込式）</t>
    <rPh sb="0" eb="3">
      <t>ホシャドウ</t>
    </rPh>
    <rPh sb="3" eb="5">
      <t>キョウカイ</t>
    </rPh>
    <rPh sb="10" eb="12">
      <t>セッチ</t>
    </rPh>
    <rPh sb="13" eb="14">
      <t>ウ</t>
    </rPh>
    <rPh sb="14" eb="15">
      <t>コミ</t>
    </rPh>
    <rPh sb="15" eb="16">
      <t>シキ</t>
    </rPh>
    <phoneticPr fontId="13"/>
  </si>
  <si>
    <t>歩道部ｿﾌﾄｺｰﾝ設置工</t>
    <rPh sb="0" eb="2">
      <t>ホドウ</t>
    </rPh>
    <rPh sb="2" eb="3">
      <t>ブ</t>
    </rPh>
    <rPh sb="9" eb="11">
      <t>セッチ</t>
    </rPh>
    <rPh sb="11" eb="12">
      <t>コウ</t>
    </rPh>
    <phoneticPr fontId="13"/>
  </si>
  <si>
    <t>H=800　ｱﾝｶｰ止め</t>
    <rPh sb="10" eb="11">
      <t>ド</t>
    </rPh>
    <phoneticPr fontId="13"/>
  </si>
  <si>
    <t>歩道盤切断工</t>
    <rPh sb="0" eb="2">
      <t>ホドウ</t>
    </rPh>
    <rPh sb="2" eb="3">
      <t>バン</t>
    </rPh>
    <rPh sb="3" eb="5">
      <t>セツダン</t>
    </rPh>
    <rPh sb="5" eb="6">
      <t>コウ</t>
    </rPh>
    <phoneticPr fontId="13"/>
  </si>
  <si>
    <t>ｔ＝50　汚水処理共</t>
    <rPh sb="5" eb="7">
      <t>オスイ</t>
    </rPh>
    <rPh sb="7" eb="9">
      <t>ショリ</t>
    </rPh>
    <rPh sb="9" eb="10">
      <t>トモ</t>
    </rPh>
    <phoneticPr fontId="13"/>
  </si>
  <si>
    <t>＜工事完了＞</t>
    <rPh sb="1" eb="3">
      <t>コウジ</t>
    </rPh>
    <rPh sb="3" eb="5">
      <t>カンリョウ</t>
    </rPh>
    <phoneticPr fontId="13"/>
  </si>
  <si>
    <t>現況復旧工</t>
    <rPh sb="0" eb="2">
      <t>ゲンキョウ</t>
    </rPh>
    <rPh sb="2" eb="4">
      <t>フッキュウ</t>
    </rPh>
    <rPh sb="4" eb="5">
      <t>コウ</t>
    </rPh>
    <phoneticPr fontId="13"/>
  </si>
  <si>
    <t>縁石ﾌﾞﾛｯｸ設置工</t>
    <rPh sb="0" eb="2">
      <t>フチイシ</t>
    </rPh>
    <rPh sb="7" eb="9">
      <t>セッチ</t>
    </rPh>
    <rPh sb="9" eb="10">
      <t>コウ</t>
    </rPh>
    <phoneticPr fontId="13"/>
  </si>
  <si>
    <t>舗装復旧工</t>
    <rPh sb="0" eb="2">
      <t>ホソウ</t>
    </rPh>
    <rPh sb="2" eb="4">
      <t>フッキュウ</t>
    </rPh>
    <rPh sb="4" eb="5">
      <t>コウ</t>
    </rPh>
    <phoneticPr fontId="13"/>
  </si>
  <si>
    <t>縁石取り合い部のみ</t>
    <rPh sb="0" eb="2">
      <t>フチイシ</t>
    </rPh>
    <rPh sb="2" eb="3">
      <t>ト</t>
    </rPh>
    <rPh sb="4" eb="5">
      <t>ア</t>
    </rPh>
    <rPh sb="6" eb="7">
      <t>ブ</t>
    </rPh>
    <phoneticPr fontId="13"/>
  </si>
  <si>
    <t>歩道部ｿﾌﾄｺｰﾝ撤去工</t>
    <rPh sb="0" eb="2">
      <t>ホドウ</t>
    </rPh>
    <rPh sb="2" eb="3">
      <t>ブ</t>
    </rPh>
    <rPh sb="9" eb="11">
      <t>テッキョ</t>
    </rPh>
    <rPh sb="11" eb="12">
      <t>コウ</t>
    </rPh>
    <phoneticPr fontId="13"/>
  </si>
  <si>
    <t>24条申請、現況復旧工共　W=7200</t>
    <rPh sb="2" eb="3">
      <t>ジョウ</t>
    </rPh>
    <rPh sb="3" eb="5">
      <t>シンセイ</t>
    </rPh>
    <rPh sb="6" eb="8">
      <t>ゲンキョウ</t>
    </rPh>
    <rPh sb="8" eb="10">
      <t>フッキュウ</t>
    </rPh>
    <rPh sb="10" eb="11">
      <t>コウ</t>
    </rPh>
    <rPh sb="11" eb="12">
      <t>トモ</t>
    </rPh>
    <phoneticPr fontId="13"/>
  </si>
  <si>
    <t>ｗ＝180　L=600　H=450ｿﾌﾄｺｰﾝ2箇所とも</t>
    <rPh sb="24" eb="26">
      <t>カショ</t>
    </rPh>
    <phoneticPr fontId="13"/>
  </si>
  <si>
    <t>仮設駐車場整備工</t>
    <rPh sb="0" eb="2">
      <t>カセツ</t>
    </rPh>
    <rPh sb="2" eb="5">
      <t>チュウシャジョウ</t>
    </rPh>
    <rPh sb="5" eb="7">
      <t>セイビ</t>
    </rPh>
    <rPh sb="7" eb="8">
      <t>コウ</t>
    </rPh>
    <phoneticPr fontId="13"/>
  </si>
  <si>
    <t>大久保体器</t>
    <rPh sb="0" eb="3">
      <t>オオクボ</t>
    </rPh>
    <rPh sb="3" eb="4">
      <t>タイ</t>
    </rPh>
    <rPh sb="4" eb="5">
      <t>キ</t>
    </rPh>
    <phoneticPr fontId="13"/>
  </si>
  <si>
    <t>防球ﾈｯﾄ　たくし上げ及び復旧</t>
    <rPh sb="0" eb="2">
      <t>ボウキュウ</t>
    </rPh>
    <rPh sb="9" eb="10">
      <t>ア</t>
    </rPh>
    <rPh sb="11" eb="12">
      <t>オヨ</t>
    </rPh>
    <rPh sb="13" eb="15">
      <t>フッキュウ</t>
    </rPh>
    <phoneticPr fontId="13"/>
  </si>
  <si>
    <t>既存フェンスｽﾊﾟﾝ撤去処分</t>
    <rPh sb="0" eb="2">
      <t>キゾン</t>
    </rPh>
    <rPh sb="10" eb="12">
      <t>テッキョ</t>
    </rPh>
    <rPh sb="12" eb="14">
      <t>ショブン</t>
    </rPh>
    <phoneticPr fontId="13"/>
  </si>
  <si>
    <t>ﾌｪﾝｽ2ｽﾊﾟﾝ新設</t>
    <rPh sb="9" eb="11">
      <t>シンセツ</t>
    </rPh>
    <phoneticPr fontId="13"/>
  </si>
  <si>
    <t>＜既存ﾌｪﾝｽ仮設改修工＞</t>
    <rPh sb="1" eb="3">
      <t>キゾン</t>
    </rPh>
    <rPh sb="7" eb="9">
      <t>カセツ</t>
    </rPh>
    <rPh sb="9" eb="11">
      <t>カイシュウ</t>
    </rPh>
    <rPh sb="11" eb="12">
      <t>コウ</t>
    </rPh>
    <phoneticPr fontId="13"/>
  </si>
  <si>
    <t>ﾓﾐｼﾞﾔ運動具店</t>
    <rPh sb="5" eb="9">
      <t>ウンドウグテン</t>
    </rPh>
    <phoneticPr fontId="13"/>
  </si>
  <si>
    <t>D社</t>
    <rPh sb="1" eb="2">
      <t>シャ</t>
    </rPh>
    <phoneticPr fontId="13"/>
  </si>
  <si>
    <t>さんもく工業</t>
    <rPh sb="4" eb="6">
      <t>コウギョウ</t>
    </rPh>
    <phoneticPr fontId="13"/>
  </si>
  <si>
    <t>操工業</t>
    <rPh sb="0" eb="1">
      <t>ミサオ</t>
    </rPh>
    <rPh sb="1" eb="3">
      <t>コウギョウ</t>
    </rPh>
    <phoneticPr fontId="13"/>
  </si>
  <si>
    <t>御南建設</t>
    <rPh sb="0" eb="2">
      <t>ミナン</t>
    </rPh>
    <rPh sb="2" eb="4">
      <t>ケンセツ</t>
    </rPh>
    <phoneticPr fontId="13"/>
  </si>
  <si>
    <t>誠眞工業</t>
    <rPh sb="0" eb="1">
      <t>マコト</t>
    </rPh>
    <rPh sb="1" eb="2">
      <t>シン</t>
    </rPh>
    <rPh sb="2" eb="4">
      <t>コウギョウ</t>
    </rPh>
    <phoneticPr fontId="13"/>
  </si>
  <si>
    <t>ｺｐ465</t>
    <phoneticPr fontId="13"/>
  </si>
  <si>
    <t>ｺｐ465</t>
    <phoneticPr fontId="13"/>
  </si>
  <si>
    <r>
      <rPr>
        <sz val="10"/>
        <rFont val="Segoe UI Symbol"/>
        <family val="3"/>
      </rPr>
      <t>➡</t>
    </r>
    <r>
      <rPr>
        <sz val="10"/>
        <rFont val="ＭＳ Ｐゴシック"/>
        <family val="3"/>
        <charset val="128"/>
      </rPr>
      <t>午前中作業実施</t>
    </r>
    <rPh sb="1" eb="4">
      <t>ゴゼンチュウ</t>
    </rPh>
    <rPh sb="4" eb="6">
      <t>サギョウ</t>
    </rPh>
    <rPh sb="6" eb="8">
      <t>ジッシ</t>
    </rPh>
    <phoneticPr fontId="13"/>
  </si>
  <si>
    <t>◇</t>
    <phoneticPr fontId="13"/>
  </si>
  <si>
    <t>直接仮設</t>
    <rPh sb="0" eb="2">
      <t>チョクセツ</t>
    </rPh>
    <rPh sb="2" eb="4">
      <t>カセツ</t>
    </rPh>
    <phoneticPr fontId="13"/>
  </si>
  <si>
    <t>㎡</t>
    <phoneticPr fontId="13"/>
  </si>
  <si>
    <t>ヶ所</t>
    <rPh sb="1" eb="2">
      <t>ショ</t>
    </rPh>
    <phoneticPr fontId="13"/>
  </si>
  <si>
    <t>養生費</t>
    <rPh sb="0" eb="2">
      <t>ヨウジョウ</t>
    </rPh>
    <rPh sb="2" eb="3">
      <t>ヒ</t>
    </rPh>
    <phoneticPr fontId="111"/>
  </si>
  <si>
    <t>清掃・片付け費</t>
    <rPh sb="0" eb="2">
      <t>セイソウ</t>
    </rPh>
    <rPh sb="3" eb="4">
      <t>カタ</t>
    </rPh>
    <rPh sb="4" eb="5">
      <t>ツ</t>
    </rPh>
    <rPh sb="6" eb="7">
      <t>ヒ</t>
    </rPh>
    <phoneticPr fontId="111"/>
  </si>
  <si>
    <t>竣工美装費　</t>
    <rPh sb="0" eb="2">
      <t>シュンコウ</t>
    </rPh>
    <rPh sb="2" eb="3">
      <t>ビ</t>
    </rPh>
    <rPh sb="3" eb="4">
      <t>ソウ</t>
    </rPh>
    <rPh sb="4" eb="5">
      <t>ヒ</t>
    </rPh>
    <phoneticPr fontId="111"/>
  </si>
  <si>
    <t>撤去工事</t>
    <rPh sb="0" eb="2">
      <t>テッキョ</t>
    </rPh>
    <rPh sb="2" eb="4">
      <t>コウジ</t>
    </rPh>
    <phoneticPr fontId="13"/>
  </si>
  <si>
    <t>仕上養生　　　　　　　　　　　　　　　　　　　　　ﾋﾞﾆﾙｼｰﾄ等</t>
    <rPh sb="0" eb="2">
      <t>シア</t>
    </rPh>
    <rPh sb="2" eb="4">
      <t>ヨウジョウ</t>
    </rPh>
    <rPh sb="32" eb="33">
      <t>トウ</t>
    </rPh>
    <phoneticPr fontId="111"/>
  </si>
  <si>
    <t>建築工事</t>
    <rPh sb="0" eb="4">
      <t>ケンチクコウジ</t>
    </rPh>
    <phoneticPr fontId="13"/>
  </si>
  <si>
    <t>台</t>
    <rPh sb="0" eb="1">
      <t>ダイ</t>
    </rPh>
    <phoneticPr fontId="13"/>
  </si>
  <si>
    <t>エアコン</t>
    <phoneticPr fontId="13"/>
  </si>
  <si>
    <t>エアコン取付</t>
    <rPh sb="4" eb="6">
      <t>トリツケ</t>
    </rPh>
    <phoneticPr fontId="13"/>
  </si>
  <si>
    <t>岡山県久米郡美咲町西川地内</t>
    <rPh sb="0" eb="3">
      <t>オカヤマケン</t>
    </rPh>
    <rPh sb="3" eb="6">
      <t>クメグン</t>
    </rPh>
    <rPh sb="6" eb="9">
      <t>ミサキチョウ</t>
    </rPh>
    <rPh sb="9" eb="11">
      <t>ニシカワ</t>
    </rPh>
    <rPh sb="11" eb="13">
      <t>チナイ</t>
    </rPh>
    <phoneticPr fontId="13"/>
  </si>
  <si>
    <t>箇所</t>
    <rPh sb="0" eb="2">
      <t>カショ</t>
    </rPh>
    <phoneticPr fontId="13"/>
  </si>
  <si>
    <t>木製野縁</t>
    <rPh sb="0" eb="2">
      <t>モクセイ</t>
    </rPh>
    <rPh sb="2" eb="4">
      <t>ノブチ</t>
    </rPh>
    <phoneticPr fontId="13"/>
  </si>
  <si>
    <t>内装改修</t>
    <rPh sb="0" eb="2">
      <t>ナイソウ</t>
    </rPh>
    <rPh sb="2" eb="4">
      <t>カイシュウ</t>
    </rPh>
    <phoneticPr fontId="13"/>
  </si>
  <si>
    <t>建具改修</t>
    <rPh sb="0" eb="2">
      <t>タテグ</t>
    </rPh>
    <rPh sb="2" eb="4">
      <t>カイシュウ</t>
    </rPh>
    <phoneticPr fontId="13"/>
  </si>
  <si>
    <t>襖張替え</t>
    <rPh sb="0" eb="1">
      <t>フスマ</t>
    </rPh>
    <rPh sb="1" eb="3">
      <t>ハリカ</t>
    </rPh>
    <phoneticPr fontId="13"/>
  </si>
  <si>
    <t>間仕切襖（両面）</t>
    <rPh sb="0" eb="3">
      <t>マシキ</t>
    </rPh>
    <rPh sb="3" eb="4">
      <t>フスマ</t>
    </rPh>
    <rPh sb="5" eb="7">
      <t>リョウメン</t>
    </rPh>
    <phoneticPr fontId="13"/>
  </si>
  <si>
    <t>本</t>
    <rPh sb="0" eb="1">
      <t>ホン</t>
    </rPh>
    <phoneticPr fontId="13"/>
  </si>
  <si>
    <t>押入</t>
    <rPh sb="0" eb="2">
      <t>オシイレ</t>
    </rPh>
    <phoneticPr fontId="13"/>
  </si>
  <si>
    <t>障子紙張替</t>
    <rPh sb="0" eb="2">
      <t>ショウジ</t>
    </rPh>
    <rPh sb="2" eb="3">
      <t>カミ</t>
    </rPh>
    <rPh sb="3" eb="4">
      <t>ハ</t>
    </rPh>
    <rPh sb="4" eb="5">
      <t>カ</t>
    </rPh>
    <phoneticPr fontId="13"/>
  </si>
  <si>
    <t>６尺障子</t>
    <rPh sb="1" eb="2">
      <t>シャク</t>
    </rPh>
    <rPh sb="2" eb="4">
      <t>ショウジ</t>
    </rPh>
    <phoneticPr fontId="13"/>
  </si>
  <si>
    <t>畳表替え</t>
    <rPh sb="0" eb="1">
      <t>タタミ</t>
    </rPh>
    <rPh sb="1" eb="2">
      <t>オモテ</t>
    </rPh>
    <rPh sb="2" eb="3">
      <t>カ</t>
    </rPh>
    <phoneticPr fontId="13"/>
  </si>
  <si>
    <t>枚</t>
    <rPh sb="0" eb="1">
      <t>マイ</t>
    </rPh>
    <phoneticPr fontId="13"/>
  </si>
  <si>
    <t>分電盤</t>
    <rPh sb="0" eb="3">
      <t>ブンデンバン</t>
    </rPh>
    <phoneticPr fontId="13"/>
  </si>
  <si>
    <t>面</t>
    <rPh sb="0" eb="1">
      <t>メン</t>
    </rPh>
    <phoneticPr fontId="13"/>
  </si>
  <si>
    <t>撤去処分費</t>
    <rPh sb="0" eb="2">
      <t>テッキョ</t>
    </rPh>
    <rPh sb="2" eb="5">
      <t>ショブンヒ</t>
    </rPh>
    <phoneticPr fontId="13"/>
  </si>
  <si>
    <t>外部改修</t>
    <rPh sb="0" eb="2">
      <t>ガイブ</t>
    </rPh>
    <rPh sb="2" eb="4">
      <t>カイシュウ</t>
    </rPh>
    <phoneticPr fontId="13"/>
  </si>
  <si>
    <t>エアコン撤去</t>
    <rPh sb="4" eb="6">
      <t>テッキョ</t>
    </rPh>
    <phoneticPr fontId="13"/>
  </si>
  <si>
    <t>照明器具交換</t>
    <rPh sb="0" eb="6">
      <t>ショウメイキグコウカン</t>
    </rPh>
    <phoneticPr fontId="13"/>
  </si>
  <si>
    <t>積込処分 4t</t>
    <rPh sb="0" eb="1">
      <t>ツ</t>
    </rPh>
    <rPh sb="1" eb="2">
      <t>コ</t>
    </rPh>
    <rPh sb="2" eb="4">
      <t>ショブン</t>
    </rPh>
    <phoneticPr fontId="13"/>
  </si>
  <si>
    <t>網戸張替え</t>
    <rPh sb="0" eb="2">
      <t>アミド</t>
    </rPh>
    <rPh sb="2" eb="3">
      <t>ハ</t>
    </rPh>
    <rPh sb="3" eb="4">
      <t>カ</t>
    </rPh>
    <phoneticPr fontId="13"/>
  </si>
  <si>
    <t>電圧測定・絶縁抵抗試験</t>
    <rPh sb="0" eb="2">
      <t>デンアツ</t>
    </rPh>
    <rPh sb="2" eb="4">
      <t>ソクテイ</t>
    </rPh>
    <rPh sb="5" eb="7">
      <t>ゼツエン</t>
    </rPh>
    <rPh sb="7" eb="9">
      <t>テイコウ</t>
    </rPh>
    <rPh sb="9" eb="11">
      <t>シケン</t>
    </rPh>
    <phoneticPr fontId="13"/>
  </si>
  <si>
    <t>電工 1人工程度</t>
    <rPh sb="0" eb="2">
      <t>デンコウ</t>
    </rPh>
    <rPh sb="4" eb="6">
      <t>ニンク</t>
    </rPh>
    <rPh sb="6" eb="8">
      <t>テイド</t>
    </rPh>
    <phoneticPr fontId="13"/>
  </si>
  <si>
    <t>人工</t>
    <rPh sb="0" eb="2">
      <t>ニンク</t>
    </rPh>
    <phoneticPr fontId="13"/>
  </si>
  <si>
    <t>水廻り点検</t>
    <rPh sb="0" eb="2">
      <t>ミズマワ</t>
    </rPh>
    <rPh sb="3" eb="5">
      <t>テンケン</t>
    </rPh>
    <phoneticPr fontId="13"/>
  </si>
  <si>
    <t>配管工　1人工程度</t>
    <rPh sb="0" eb="3">
      <t>ハイカンコウ</t>
    </rPh>
    <rPh sb="5" eb="7">
      <t>ニンク</t>
    </rPh>
    <rPh sb="7" eb="9">
      <t>テイド</t>
    </rPh>
    <phoneticPr fontId="13"/>
  </si>
  <si>
    <t>人工</t>
    <rPh sb="0" eb="2">
      <t>ニンク</t>
    </rPh>
    <phoneticPr fontId="13"/>
  </si>
  <si>
    <t>浴室扉取替</t>
    <rPh sb="0" eb="2">
      <t>ヨクシツ</t>
    </rPh>
    <rPh sb="2" eb="3">
      <t>トビラ</t>
    </rPh>
    <rPh sb="3" eb="5">
      <t>トリカエ</t>
    </rPh>
    <phoneticPr fontId="13"/>
  </si>
  <si>
    <t>700x1900　材工</t>
    <rPh sb="9" eb="10">
      <t>ザイ</t>
    </rPh>
    <rPh sb="10" eb="11">
      <t>コウ</t>
    </rPh>
    <phoneticPr fontId="13"/>
  </si>
  <si>
    <t>洗面化粧台</t>
    <rPh sb="0" eb="2">
      <t>センメン</t>
    </rPh>
    <rPh sb="2" eb="5">
      <t>ケショウダイ</t>
    </rPh>
    <phoneticPr fontId="13"/>
  </si>
  <si>
    <t>浴室水栓更新</t>
    <rPh sb="0" eb="2">
      <t>ヨクシツ</t>
    </rPh>
    <rPh sb="2" eb="4">
      <t>スイセン</t>
    </rPh>
    <rPh sb="4" eb="6">
      <t>コウシン</t>
    </rPh>
    <phoneticPr fontId="13"/>
  </si>
  <si>
    <t>材工共　ｻｰﾓｽﾀｯﾄ台付ﾀｲﾌﾟ</t>
    <rPh sb="0" eb="2">
      <t>ザイコウ</t>
    </rPh>
    <rPh sb="2" eb="3">
      <t>トモ</t>
    </rPh>
    <rPh sb="11" eb="12">
      <t>ダイ</t>
    </rPh>
    <rPh sb="12" eb="13">
      <t>ツ</t>
    </rPh>
    <phoneticPr fontId="13"/>
  </si>
  <si>
    <t>材工共　ｻｰﾓﾃﾞｯｷｼｬﾜｰ混合栓</t>
    <rPh sb="0" eb="2">
      <t>ザイコウ</t>
    </rPh>
    <rPh sb="2" eb="3">
      <t>トモ</t>
    </rPh>
    <rPh sb="15" eb="18">
      <t>コンゴウセン</t>
    </rPh>
    <phoneticPr fontId="13"/>
  </si>
  <si>
    <t>洗濯機用水栓</t>
    <rPh sb="0" eb="4">
      <t>センタクキヨウ</t>
    </rPh>
    <rPh sb="4" eb="6">
      <t>スイセン</t>
    </rPh>
    <phoneticPr fontId="13"/>
  </si>
  <si>
    <t>材工</t>
    <rPh sb="0" eb="1">
      <t>ザイ</t>
    </rPh>
    <rPh sb="1" eb="2">
      <t>コウ</t>
    </rPh>
    <phoneticPr fontId="13"/>
  </si>
  <si>
    <t>キッチン設備解体・撤去</t>
    <rPh sb="4" eb="6">
      <t>セツビ</t>
    </rPh>
    <rPh sb="6" eb="8">
      <t>カイタイ</t>
    </rPh>
    <rPh sb="9" eb="11">
      <t>テッキョ</t>
    </rPh>
    <phoneticPr fontId="13"/>
  </si>
  <si>
    <t>流し台・レンジフード、吊戸棚共</t>
    <rPh sb="0" eb="1">
      <t>ナガ</t>
    </rPh>
    <rPh sb="2" eb="3">
      <t>ダイ</t>
    </rPh>
    <rPh sb="11" eb="14">
      <t>ツリトダナ</t>
    </rPh>
    <rPh sb="14" eb="15">
      <t>トモ</t>
    </rPh>
    <phoneticPr fontId="13"/>
  </si>
  <si>
    <t>ガス管解体撤去</t>
    <rPh sb="2" eb="3">
      <t>カン</t>
    </rPh>
    <rPh sb="3" eb="5">
      <t>カイタイ</t>
    </rPh>
    <rPh sb="5" eb="7">
      <t>テッキョ</t>
    </rPh>
    <phoneticPr fontId="13"/>
  </si>
  <si>
    <t>洗面化粧台解体・撤去･処分</t>
    <rPh sb="0" eb="2">
      <t>センメン</t>
    </rPh>
    <rPh sb="2" eb="5">
      <t>ケショウダイ</t>
    </rPh>
    <rPh sb="5" eb="7">
      <t>カイタイ</t>
    </rPh>
    <rPh sb="8" eb="10">
      <t>テッキョ</t>
    </rPh>
    <rPh sb="11" eb="13">
      <t>ショブン</t>
    </rPh>
    <phoneticPr fontId="13"/>
  </si>
  <si>
    <t>洗面器解体・撤去･処分</t>
    <rPh sb="0" eb="2">
      <t>センメン</t>
    </rPh>
    <rPh sb="2" eb="3">
      <t>ウツワ</t>
    </rPh>
    <rPh sb="3" eb="5">
      <t>カイタイ</t>
    </rPh>
    <rPh sb="6" eb="8">
      <t>テッキョ</t>
    </rPh>
    <rPh sb="9" eb="11">
      <t>ショブン</t>
    </rPh>
    <phoneticPr fontId="13"/>
  </si>
  <si>
    <t>屋根太陽熱温水器撤去</t>
    <rPh sb="0" eb="2">
      <t>ヤネ</t>
    </rPh>
    <rPh sb="2" eb="5">
      <t>タイヨウネツ</t>
    </rPh>
    <rPh sb="5" eb="8">
      <t>オンスイキ</t>
    </rPh>
    <rPh sb="8" eb="10">
      <t>テッキョ</t>
    </rPh>
    <phoneticPr fontId="13"/>
  </si>
  <si>
    <t>エコキュート設置</t>
    <rPh sb="6" eb="8">
      <t>セッチ</t>
    </rPh>
    <phoneticPr fontId="13"/>
  </si>
  <si>
    <t>材工　370L　ﾌﾙｵｰﾄ</t>
    <rPh sb="0" eb="1">
      <t>ザイ</t>
    </rPh>
    <rPh sb="1" eb="2">
      <t>コウ</t>
    </rPh>
    <phoneticPr fontId="13"/>
  </si>
  <si>
    <t>DK･洋間・洗面室 既存ｸﾛｽ撤去</t>
    <rPh sb="3" eb="5">
      <t>ヨウマ</t>
    </rPh>
    <rPh sb="6" eb="8">
      <t>センメン</t>
    </rPh>
    <rPh sb="8" eb="9">
      <t>シツ</t>
    </rPh>
    <rPh sb="10" eb="12">
      <t>キゾン</t>
    </rPh>
    <rPh sb="15" eb="17">
      <t>テッキョ</t>
    </rPh>
    <phoneticPr fontId="13"/>
  </si>
  <si>
    <t>照明器具撤去</t>
    <rPh sb="0" eb="2">
      <t>ショウメイ</t>
    </rPh>
    <rPh sb="2" eb="4">
      <t>キグ</t>
    </rPh>
    <rPh sb="4" eb="6">
      <t>テッキョ</t>
    </rPh>
    <phoneticPr fontId="13"/>
  </si>
  <si>
    <t>間仕切襖（片面）</t>
    <rPh sb="0" eb="3">
      <t>マシキ</t>
    </rPh>
    <rPh sb="3" eb="4">
      <t>フスマ</t>
    </rPh>
    <rPh sb="5" eb="7">
      <t>カタメン</t>
    </rPh>
    <phoneticPr fontId="13"/>
  </si>
  <si>
    <t>目積畳床 縁なし 材工</t>
    <rPh sb="0" eb="1">
      <t>メ</t>
    </rPh>
    <rPh sb="1" eb="2">
      <t>セキ</t>
    </rPh>
    <rPh sb="2" eb="3">
      <t>タタミ</t>
    </rPh>
    <rPh sb="3" eb="4">
      <t>ユカ</t>
    </rPh>
    <rPh sb="5" eb="6">
      <t>フチ</t>
    </rPh>
    <rPh sb="9" eb="11">
      <t>ザイコウ</t>
    </rPh>
    <phoneticPr fontId="13"/>
  </si>
  <si>
    <t>DK洋間洗面室 ｸﾛｽ張替</t>
    <rPh sb="2" eb="4">
      <t>ヨウマ</t>
    </rPh>
    <rPh sb="4" eb="6">
      <t>センメン</t>
    </rPh>
    <rPh sb="6" eb="7">
      <t>シツ</t>
    </rPh>
    <rPh sb="11" eb="12">
      <t>ハ</t>
    </rPh>
    <rPh sb="12" eb="13">
      <t>カ</t>
    </rPh>
    <phoneticPr fontId="13"/>
  </si>
  <si>
    <t>10帖用</t>
    <rPh sb="2" eb="3">
      <t>ジョウ</t>
    </rPh>
    <rPh sb="3" eb="4">
      <t>ヨウ</t>
    </rPh>
    <phoneticPr fontId="13"/>
  </si>
  <si>
    <t>LEDｼｰﾘﾝｸﾞ　</t>
    <phoneticPr fontId="13"/>
  </si>
  <si>
    <t>機械設備改修</t>
    <rPh sb="0" eb="2">
      <t>キカイ</t>
    </rPh>
    <rPh sb="2" eb="4">
      <t>セツビ</t>
    </rPh>
    <rPh sb="4" eb="6">
      <t>カイシュウ</t>
    </rPh>
    <phoneticPr fontId="13"/>
  </si>
  <si>
    <t>電気設備改修</t>
    <rPh sb="0" eb="2">
      <t>デンキ</t>
    </rPh>
    <rPh sb="2" eb="4">
      <t>セツビ</t>
    </rPh>
    <rPh sb="4" eb="6">
      <t>カイシュウ</t>
    </rPh>
    <phoneticPr fontId="13"/>
  </si>
  <si>
    <t>給水管更新</t>
    <rPh sb="0" eb="3">
      <t>キュウスイカン</t>
    </rPh>
    <rPh sb="3" eb="5">
      <t>コウシン</t>
    </rPh>
    <phoneticPr fontId="13"/>
  </si>
  <si>
    <t>給湯管更新</t>
    <rPh sb="0" eb="3">
      <t>キュウトウカン</t>
    </rPh>
    <rPh sb="3" eb="5">
      <t>コウシン</t>
    </rPh>
    <phoneticPr fontId="13"/>
  </si>
  <si>
    <t>給水引込 HIVP</t>
    <rPh sb="0" eb="2">
      <t>キュウスイ</t>
    </rPh>
    <rPh sb="2" eb="4">
      <t>ヒキコミ</t>
    </rPh>
    <phoneticPr fontId="13"/>
  </si>
  <si>
    <t>外壁貫通工事</t>
    <rPh sb="0" eb="2">
      <t>ガイヘキ</t>
    </rPh>
    <rPh sb="2" eb="4">
      <t>カンツウ</t>
    </rPh>
    <rPh sb="4" eb="6">
      <t>コウジ</t>
    </rPh>
    <phoneticPr fontId="13"/>
  </si>
  <si>
    <t>カ所</t>
    <rPh sb="1" eb="2">
      <t>ショ</t>
    </rPh>
    <phoneticPr fontId="13"/>
  </si>
  <si>
    <t>床開口復旧</t>
    <rPh sb="0" eb="1">
      <t>ユカ</t>
    </rPh>
    <rPh sb="1" eb="3">
      <t>カイコウ</t>
    </rPh>
    <rPh sb="3" eb="5">
      <t>フッキュウ</t>
    </rPh>
    <phoneticPr fontId="13"/>
  </si>
  <si>
    <t>ﾋﾞﾆﾙ床仕上げ　洗面所、便所</t>
    <rPh sb="4" eb="5">
      <t>ユカ</t>
    </rPh>
    <rPh sb="5" eb="7">
      <t>シア</t>
    </rPh>
    <rPh sb="9" eb="11">
      <t>センメン</t>
    </rPh>
    <rPh sb="11" eb="12">
      <t>ジョ</t>
    </rPh>
    <rPh sb="13" eb="15">
      <t>ベンジョ</t>
    </rPh>
    <phoneticPr fontId="13"/>
  </si>
  <si>
    <t>㎡</t>
    <phoneticPr fontId="13"/>
  </si>
  <si>
    <t>壁開口復旧</t>
    <rPh sb="0" eb="1">
      <t>カベ</t>
    </rPh>
    <rPh sb="1" eb="3">
      <t>カイコウ</t>
    </rPh>
    <rPh sb="3" eb="5">
      <t>フッキュウ</t>
    </rPh>
    <phoneticPr fontId="13"/>
  </si>
  <si>
    <t>ｸﾛｽ仕上げ 洗面所、便所</t>
    <rPh sb="3" eb="5">
      <t>シア</t>
    </rPh>
    <rPh sb="7" eb="9">
      <t>センメン</t>
    </rPh>
    <rPh sb="9" eb="10">
      <t>ジョ</t>
    </rPh>
    <rPh sb="11" eb="13">
      <t>ベンジョ</t>
    </rPh>
    <phoneticPr fontId="13"/>
  </si>
  <si>
    <t>ﾃﾗｽ軒屋根 波板張替</t>
    <phoneticPr fontId="13"/>
  </si>
  <si>
    <t>ﾃﾗｽ軒屋根 波板撤去</t>
    <rPh sb="3" eb="4">
      <t>ノキ</t>
    </rPh>
    <rPh sb="4" eb="6">
      <t>ヤネ</t>
    </rPh>
    <rPh sb="7" eb="9">
      <t>ナミイタ</t>
    </rPh>
    <rPh sb="9" eb="11">
      <t>テッキョ</t>
    </rPh>
    <phoneticPr fontId="13"/>
  </si>
  <si>
    <t>ﾃﾗｽ木部 下地処理</t>
    <rPh sb="3" eb="5">
      <t>モクブ</t>
    </rPh>
    <rPh sb="6" eb="8">
      <t>シタジ</t>
    </rPh>
    <rPh sb="8" eb="10">
      <t>ショリ</t>
    </rPh>
    <phoneticPr fontId="13"/>
  </si>
  <si>
    <t>㎡</t>
    <phoneticPr fontId="13"/>
  </si>
  <si>
    <t>塗装工事</t>
    <rPh sb="0" eb="2">
      <t>トソウ</t>
    </rPh>
    <rPh sb="2" eb="4">
      <t>コウジ</t>
    </rPh>
    <phoneticPr fontId="13"/>
  </si>
  <si>
    <t>ｼｽﾃﾑｷｯﾁﾝ</t>
    <phoneticPr fontId="13"/>
  </si>
  <si>
    <t>給水管更新</t>
    <rPh sb="0" eb="3">
      <t>キュウスイカン</t>
    </rPh>
    <rPh sb="3" eb="5">
      <t>コウシン</t>
    </rPh>
    <phoneticPr fontId="13"/>
  </si>
  <si>
    <t>台</t>
    <rPh sb="0" eb="1">
      <t>ダイ</t>
    </rPh>
    <phoneticPr fontId="13"/>
  </si>
  <si>
    <t>発生材・家財処分（家具衣類）</t>
    <rPh sb="0" eb="3">
      <t>ハッセイザイ</t>
    </rPh>
    <rPh sb="4" eb="6">
      <t>カザイ</t>
    </rPh>
    <rPh sb="6" eb="8">
      <t>ショブン</t>
    </rPh>
    <rPh sb="9" eb="11">
      <t>カグ</t>
    </rPh>
    <rPh sb="11" eb="13">
      <t>イルイ</t>
    </rPh>
    <phoneticPr fontId="13"/>
  </si>
  <si>
    <t>ｼﾝｸ水栓</t>
    <rPh sb="3" eb="5">
      <t>スイセン</t>
    </rPh>
    <phoneticPr fontId="13"/>
  </si>
  <si>
    <t>壁付</t>
    <rPh sb="0" eb="2">
      <t>カベツキ</t>
    </rPh>
    <phoneticPr fontId="13"/>
  </si>
  <si>
    <t>個</t>
    <rPh sb="0" eb="1">
      <t>コ</t>
    </rPh>
    <phoneticPr fontId="13"/>
  </si>
  <si>
    <t>ｼﾝｸ水栓取付け</t>
    <rPh sb="3" eb="5">
      <t>スイセン</t>
    </rPh>
    <rPh sb="5" eb="6">
      <t>ト</t>
    </rPh>
    <rPh sb="6" eb="7">
      <t>ツ</t>
    </rPh>
    <phoneticPr fontId="13"/>
  </si>
  <si>
    <t>洗濯機パン　</t>
    <rPh sb="0" eb="3">
      <t>センタクキ</t>
    </rPh>
    <phoneticPr fontId="13"/>
  </si>
  <si>
    <t>640x740　材工</t>
    <phoneticPr fontId="13"/>
  </si>
  <si>
    <t>屋外ｼﾝｸ設備解体･撤去</t>
    <rPh sb="0" eb="2">
      <t>オクガイ</t>
    </rPh>
    <rPh sb="5" eb="7">
      <t>セツビ</t>
    </rPh>
    <rPh sb="7" eb="9">
      <t>カイタイ</t>
    </rPh>
    <rPh sb="10" eb="12">
      <t>テッキョ</t>
    </rPh>
    <phoneticPr fontId="13"/>
  </si>
  <si>
    <t>洗濯機パン解体・撤去･処分</t>
    <rPh sb="0" eb="3">
      <t>センタクキ</t>
    </rPh>
    <rPh sb="5" eb="7">
      <t>カイタイ</t>
    </rPh>
    <rPh sb="8" eb="10">
      <t>テッキョ</t>
    </rPh>
    <rPh sb="11" eb="13">
      <t>ショブン</t>
    </rPh>
    <phoneticPr fontId="13"/>
  </si>
  <si>
    <t>トイレ手洗い更新</t>
    <rPh sb="3" eb="5">
      <t>テアラ</t>
    </rPh>
    <rPh sb="6" eb="8">
      <t>コウシン</t>
    </rPh>
    <phoneticPr fontId="13"/>
  </si>
  <si>
    <t>温水洗浄便座 手洗いなし　材工</t>
    <rPh sb="0" eb="2">
      <t>オンスイ</t>
    </rPh>
    <rPh sb="2" eb="4">
      <t>センジョウ</t>
    </rPh>
    <rPh sb="4" eb="6">
      <t>ベンザ</t>
    </rPh>
    <rPh sb="7" eb="9">
      <t>テアラ</t>
    </rPh>
    <rPh sb="13" eb="14">
      <t>ザイ</t>
    </rPh>
    <rPh sb="14" eb="15">
      <t>コウ</t>
    </rPh>
    <phoneticPr fontId="13"/>
  </si>
  <si>
    <t>壁掛けタイプ　材工共</t>
    <rPh sb="0" eb="2">
      <t>カベカ</t>
    </rPh>
    <rPh sb="7" eb="8">
      <t>ザイ</t>
    </rPh>
    <rPh sb="8" eb="9">
      <t>コウ</t>
    </rPh>
    <rPh sb="9" eb="10">
      <t>トモ</t>
    </rPh>
    <phoneticPr fontId="13"/>
  </si>
  <si>
    <t>トイレ便器更新</t>
    <rPh sb="3" eb="5">
      <t>ベンキ</t>
    </rPh>
    <rPh sb="5" eb="7">
      <t>コウシン</t>
    </rPh>
    <phoneticPr fontId="13"/>
  </si>
  <si>
    <t>ｼﾝｸ更新</t>
    <rPh sb="3" eb="5">
      <t>コウシン</t>
    </rPh>
    <phoneticPr fontId="13"/>
  </si>
  <si>
    <t>ｷｯﾁﾝ・ｼﾝｸ交換手間</t>
    <rPh sb="8" eb="10">
      <t>コウカン</t>
    </rPh>
    <rPh sb="10" eb="12">
      <t>テマ</t>
    </rPh>
    <phoneticPr fontId="13"/>
  </si>
  <si>
    <t>継手支持金物含む 20ｍ程度</t>
    <rPh sb="0" eb="2">
      <t>ツギテ</t>
    </rPh>
    <rPh sb="2" eb="4">
      <t>シジ</t>
    </rPh>
    <rPh sb="4" eb="6">
      <t>カナモノ</t>
    </rPh>
    <rPh sb="6" eb="7">
      <t>フク</t>
    </rPh>
    <rPh sb="12" eb="14">
      <t>テイド</t>
    </rPh>
    <phoneticPr fontId="13"/>
  </si>
  <si>
    <t>継手支持金物含む 25ｍ程度</t>
    <rPh sb="0" eb="2">
      <t>ツギテ</t>
    </rPh>
    <rPh sb="2" eb="4">
      <t>シジ</t>
    </rPh>
    <rPh sb="4" eb="6">
      <t>カナモノ</t>
    </rPh>
    <rPh sb="6" eb="7">
      <t>フク</t>
    </rPh>
    <rPh sb="12" eb="14">
      <t>テイド</t>
    </rPh>
    <phoneticPr fontId="13"/>
  </si>
  <si>
    <t>美咲町お試し暮らし住宅改修工事</t>
    <rPh sb="0" eb="3">
      <t>ミサキチョウ</t>
    </rPh>
    <rPh sb="4" eb="5">
      <t>タメ</t>
    </rPh>
    <rPh sb="6" eb="7">
      <t>ク</t>
    </rPh>
    <rPh sb="9" eb="11">
      <t>ジュウタク</t>
    </rPh>
    <rPh sb="11" eb="13">
      <t>カイシュウ</t>
    </rPh>
    <rPh sb="13" eb="15">
      <t>コウジ</t>
    </rPh>
    <phoneticPr fontId="13"/>
  </si>
  <si>
    <t>水道メーター引込</t>
    <rPh sb="0" eb="2">
      <t>スイドウ</t>
    </rPh>
    <rPh sb="6" eb="8">
      <t>ヒキコミ</t>
    </rPh>
    <phoneticPr fontId="13"/>
  </si>
  <si>
    <t>中級品以上</t>
    <rPh sb="0" eb="2">
      <t>チュウキュウ</t>
    </rPh>
    <rPh sb="2" eb="3">
      <t>ヒン</t>
    </rPh>
    <rPh sb="3" eb="5">
      <t>イジョウ</t>
    </rPh>
    <phoneticPr fontId="13"/>
  </si>
  <si>
    <t>材工共　ステンレス網</t>
    <rPh sb="0" eb="2">
      <t>ザイコウ</t>
    </rPh>
    <rPh sb="2" eb="3">
      <t>トモ</t>
    </rPh>
    <rPh sb="9" eb="10">
      <t>アミ</t>
    </rPh>
    <phoneticPr fontId="13"/>
  </si>
  <si>
    <t>波板耐用年数１０年程度</t>
    <phoneticPr fontId="13"/>
  </si>
  <si>
    <t>町上下水道課と施工協議</t>
    <rPh sb="0" eb="1">
      <t>マチ</t>
    </rPh>
    <rPh sb="1" eb="3">
      <t>ジョウゲ</t>
    </rPh>
    <rPh sb="3" eb="5">
      <t>スイドウ</t>
    </rPh>
    <rPh sb="5" eb="6">
      <t>カ</t>
    </rPh>
    <rPh sb="7" eb="9">
      <t>セコウ</t>
    </rPh>
    <rPh sb="9" eb="11">
      <t>キョウギ</t>
    </rPh>
    <phoneticPr fontId="13"/>
  </si>
  <si>
    <t>　内　訳　書　</t>
    <rPh sb="1" eb="2">
      <t>ウチ</t>
    </rPh>
    <rPh sb="3" eb="4">
      <t>ヤク</t>
    </rPh>
    <rPh sb="5" eb="6">
      <t>ショ</t>
    </rPh>
    <phoneticPr fontId="51"/>
  </si>
  <si>
    <t>仏壇は閉眼供養（魂抜き）済、神棚は未祈祷</t>
    <rPh sb="0" eb="2">
      <t>ブツダン</t>
    </rPh>
    <rPh sb="12" eb="13">
      <t>スミ</t>
    </rPh>
    <rPh sb="14" eb="16">
      <t>カミダナ</t>
    </rPh>
    <rPh sb="17" eb="18">
      <t>ミ</t>
    </rPh>
    <rPh sb="18" eb="20">
      <t>キトウ</t>
    </rPh>
    <phoneticPr fontId="13"/>
  </si>
  <si>
    <t>コンセントカバー交換</t>
    <rPh sb="8" eb="10">
      <t>コウカン</t>
    </rPh>
    <phoneticPr fontId="13"/>
  </si>
  <si>
    <t>W2700 ｽﾃﾝﾚｽ又はホーロー</t>
    <phoneticPr fontId="13"/>
  </si>
  <si>
    <t xml:space="preserve"> W1200　ステンレス</t>
    <phoneticPr fontId="13"/>
  </si>
  <si>
    <t>食器洗浄機付き　参考商品 クリナップステディア、タカラスタンダードトレーシア</t>
    <rPh sb="0" eb="2">
      <t>ショッキ</t>
    </rPh>
    <rPh sb="2" eb="4">
      <t>センジョウ</t>
    </rPh>
    <rPh sb="4" eb="5">
      <t>キ</t>
    </rPh>
    <rPh sb="5" eb="6">
      <t>ツ</t>
    </rPh>
    <rPh sb="8" eb="10">
      <t>サンコウ</t>
    </rPh>
    <rPh sb="10" eb="12">
      <t>ショウヒン</t>
    </rPh>
    <phoneticPr fontId="13"/>
  </si>
  <si>
    <t>W750　3面鏡</t>
    <rPh sb="6" eb="7">
      <t>メン</t>
    </rPh>
    <rPh sb="7" eb="8">
      <t>カガミ</t>
    </rPh>
    <phoneticPr fontId="13"/>
  </si>
  <si>
    <t>参考商品 クリナップS、タカラスタンダードファミーユ</t>
    <phoneticPr fontId="13"/>
  </si>
  <si>
    <t>美咲町お試し暮らし住宅改修整備工事</t>
    <rPh sb="0" eb="3">
      <t>ミサキチョウ</t>
    </rPh>
    <rPh sb="4" eb="5">
      <t>タメ</t>
    </rPh>
    <rPh sb="6" eb="7">
      <t>グ</t>
    </rPh>
    <rPh sb="9" eb="11">
      <t>ジュウタク</t>
    </rPh>
    <rPh sb="11" eb="13">
      <t>カイシュウ</t>
    </rPh>
    <rPh sb="13" eb="15">
      <t>セイビ</t>
    </rPh>
    <rPh sb="15" eb="17">
      <t>コウジ</t>
    </rPh>
    <phoneticPr fontId="1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</si>
</sst>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0">
    <numFmt numFmtId="5" formatCode="&quot;¥&quot;#,##0;&quot;¥&quot;\-#,##0"/>
    <numFmt numFmtId="6" formatCode="&quot;¥&quot;#,##0;[Red]&quot;¥&quot;\-#,##0"/>
    <numFmt numFmtId="176" formatCode="#,##0.0;[Red]\-#,##0.0"/>
    <numFmt numFmtId="177" formatCode="0.0%"/>
    <numFmt numFmtId="178" formatCode="#,##0.0"/>
    <numFmt numFmtId="179" formatCode="0.0"/>
    <numFmt numFmtId="180" formatCode="0.000"/>
    <numFmt numFmtId="181" formatCode="&quot; &quot;@"/>
    <numFmt numFmtId="182" formatCode="&quot;¥&quot;#,##0.0;[Red]&quot;¥&quot;\-#,##0.0"/>
    <numFmt numFmtId="183" formatCode="&quot;¥&quot;#,##0;[Red]\-&quot;¥&quot;#,##0"/>
    <numFmt numFmtId="184" formatCode="&quot;¥&quot;#,##0.00;[Red]\-&quot;¥&quot;#,##0.00"/>
    <numFmt numFmtId="185" formatCode="&quot;@&quot;###,###,###&quot;　　　　　　　&quot;"/>
    <numFmt numFmtId="186" formatCode="&quot;@&quot;###,###,###&quot;x0.95　　　&quot;"/>
    <numFmt numFmtId="187" formatCode="&quot;@&quot;###,###,###&quot;x0.85　　　&quot;"/>
    <numFmt numFmtId="188" formatCode="&quot;@&quot;###,###,###&quot;x0.75　　　&quot;"/>
    <numFmt numFmtId="189" formatCode="&quot;@&quot;###,###,###&quot;x0.65　　　&quot;"/>
    <numFmt numFmtId="190" formatCode="&quot;@&quot;###,###,###&quot;x0.9　　　&quot;"/>
    <numFmt numFmtId="191" formatCode="&quot;@&quot;###,###,###&quot;x0.8　　　&quot;"/>
    <numFmt numFmtId="192" formatCode="&quot;@&quot;###,###,###&quot;x0.7　　　&quot;"/>
    <numFmt numFmtId="193" formatCode="&quot;@&quot;###,###,###&quot;x0.6　　　&quot;"/>
    <numFmt numFmtId="194" formatCode="&quot;@&quot;###,###,###&quot;x0.55　　　&quot;"/>
    <numFmt numFmtId="195" formatCode="&quot;@&quot;###,###,###&quot;x0.5　　　&quot;"/>
    <numFmt numFmtId="196" formatCode="&quot;@&quot;#,###,###,###"/>
    <numFmt numFmtId="197" formatCode="&quot;x &quot;0.0#"/>
    <numFmt numFmtId="198" formatCode="#&quot;ページ計&quot;"/>
    <numFmt numFmtId="199" formatCode="#,##0.00;&quot;▲ &quot;???,??0.00"/>
    <numFmt numFmtId="200" formatCode="#,###;&quot;▲ &quot;???,???,???,???"/>
    <numFmt numFmtId="201" formatCode="0.000;[Color3]\-0.000"/>
    <numFmt numFmtId="202" formatCode="0.&quot;-&quot;00&quot;-&quot;00&quot; &quot;"/>
    <numFmt numFmtId="203" formatCode="#,##0;\-#,##0;&quot;-&quot;"/>
    <numFmt numFmtId="204" formatCode="&quot;$&quot;#,##0_);[Red]\(&quot;$&quot;#,##0\)"/>
    <numFmt numFmtId="205" formatCode="#,##0_);[Red]\(#,##0\)"/>
    <numFmt numFmtId="206" formatCode="#,##0_ ;[Red]\-#,##0\ "/>
    <numFmt numFmtId="207" formatCode="0;&quot;△ &quot;0"/>
    <numFmt numFmtId="208" formatCode="0.0_ "/>
    <numFmt numFmtId="209" formatCode="0.000_ "/>
    <numFmt numFmtId="210" formatCode="#,##0;&quot;▲ &quot;#,##0"/>
    <numFmt numFmtId="211" formatCode="0.00_ "/>
    <numFmt numFmtId="212" formatCode="#,##0.000"/>
    <numFmt numFmtId="213" formatCode="0_ "/>
    <numFmt numFmtId="214" formatCode="0.00;_ÿ"/>
    <numFmt numFmtId="215" formatCode="#,##0.00000000"/>
    <numFmt numFmtId="216" formatCode="#,##0.00000;&quot;▲&quot;#,##0.00000"/>
    <numFmt numFmtId="217" formatCode="#,##0.00;&quot;▲&quot;#,##0.00"/>
    <numFmt numFmtId="218" formatCode="#,##0;&quot;▲&quot;#,##0"/>
    <numFmt numFmtId="219" formatCode="#,##0.0;&quot;▲&quot;#,##0.0"/>
    <numFmt numFmtId="220" formatCode="#,##0_ "/>
    <numFmt numFmtId="221" formatCode="#,##0.0;&quot;▲ &quot;#,##0.0"/>
    <numFmt numFmtId="222" formatCode="#,##0&quot;  &quot;"/>
    <numFmt numFmtId="223" formatCode="[$]ggge&quot;年&quot;m&quot;月&quot;d&quot;日&quot;;@"/>
  </numFmts>
  <fonts count="114"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2"/>
      <name val="Arial"/>
      <family val="2"/>
    </font>
    <font>
      <sz val="10"/>
      <name val="MS Sans Serif"/>
      <family val="2"/>
    </font>
    <font>
      <b/>
      <sz val="10"/>
      <name val="MS Sans Serif"/>
      <family val="2"/>
    </font>
    <font>
      <sz val="11"/>
      <name val="明朝"/>
      <family val="1"/>
      <charset val="128"/>
    </font>
    <font>
      <sz val="11"/>
      <name val="ＭＳ 明朝"/>
      <family val="1"/>
      <charset val="128"/>
    </font>
    <font>
      <sz val="10"/>
      <name val="ＪＳ明朝"/>
      <family val="1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sz val="6"/>
      <name val="ＭＳ Ｐ明朝"/>
      <family val="1"/>
      <charset val="128"/>
    </font>
    <font>
      <sz val="11"/>
      <name val="ＪＳ明朝"/>
      <family val="1"/>
      <charset val="128"/>
    </font>
    <font>
      <sz val="6"/>
      <name val="ＭＳ Ｐゴシック"/>
      <family val="3"/>
      <charset val="128"/>
    </font>
    <font>
      <sz val="10"/>
      <name val="ＭＳ Ｐ明朝"/>
      <family val="1"/>
      <charset val="128"/>
    </font>
    <font>
      <sz val="11"/>
      <name val="ＭＳ ゴシック"/>
      <family val="3"/>
      <charset val="128"/>
    </font>
    <font>
      <sz val="8"/>
      <name val="ＭＳ 明朝"/>
      <family val="1"/>
      <charset val="128"/>
    </font>
    <font>
      <sz val="10"/>
      <name val="ＭＳ ゴシック"/>
      <family val="3"/>
      <charset val="128"/>
    </font>
    <font>
      <b/>
      <sz val="10"/>
      <name val="ＭＳ 明朝"/>
      <family val="1"/>
      <charset val="128"/>
    </font>
    <font>
      <sz val="10"/>
      <color indexed="8"/>
      <name val="Arial"/>
      <family val="2"/>
    </font>
    <font>
      <sz val="9"/>
      <name val="Times New Roman"/>
      <family val="1"/>
    </font>
    <font>
      <sz val="8"/>
      <name val="Arial"/>
      <family val="2"/>
    </font>
    <font>
      <sz val="14"/>
      <name val="System"/>
      <family val="2"/>
    </font>
    <font>
      <sz val="10"/>
      <name val="Arial"/>
      <family val="2"/>
    </font>
    <font>
      <sz val="8"/>
      <color indexed="16"/>
      <name val="Century Schoolbook"/>
      <family val="1"/>
    </font>
    <font>
      <b/>
      <i/>
      <sz val="10"/>
      <name val="Times New Roman"/>
      <family val="1"/>
    </font>
    <font>
      <b/>
      <sz val="9"/>
      <name val="Times New Roman"/>
      <family val="1"/>
    </font>
    <font>
      <sz val="14"/>
      <name val="ＭＳ 明朝"/>
      <family val="1"/>
      <charset val="128"/>
    </font>
    <font>
      <sz val="9.5"/>
      <name val="ｺﾞｼｯｸ"/>
      <family val="3"/>
      <charset val="128"/>
    </font>
    <font>
      <sz val="11"/>
      <name val="・団"/>
      <family val="3"/>
      <charset val="128"/>
    </font>
    <font>
      <sz val="12"/>
      <name val="平成明朝"/>
      <family val="3"/>
      <charset val="128"/>
    </font>
    <font>
      <sz val="9.5"/>
      <name val="標準明朝"/>
      <family val="1"/>
      <charset val="128"/>
    </font>
    <font>
      <sz val="12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11"/>
      <name val="ＭＳ Ｐ明朝"/>
      <family val="1"/>
      <charset val="128"/>
    </font>
    <font>
      <sz val="10"/>
      <name val="Times New Roman"/>
      <family val="1"/>
    </font>
    <font>
      <b/>
      <sz val="18"/>
      <color indexed="62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19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b/>
      <sz val="15"/>
      <color indexed="62"/>
      <name val="ＭＳ Ｐゴシック"/>
      <family val="3"/>
      <charset val="128"/>
    </font>
    <font>
      <b/>
      <sz val="13"/>
      <color indexed="62"/>
      <name val="ＭＳ Ｐゴシック"/>
      <family val="3"/>
      <charset val="128"/>
    </font>
    <font>
      <b/>
      <sz val="11"/>
      <color indexed="62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6"/>
      <name val="ＭＳ 明朝"/>
      <family val="1"/>
      <charset val="128"/>
    </font>
    <font>
      <sz val="20"/>
      <name val="ＭＳ ゴシック"/>
      <family val="3"/>
      <charset val="128"/>
    </font>
    <font>
      <sz val="12"/>
      <name val="ＭＳ ゴシック"/>
      <family val="3"/>
      <charset val="128"/>
    </font>
    <font>
      <sz val="14"/>
      <name val="ＭＳ ゴシック"/>
      <family val="3"/>
      <charset val="128"/>
    </font>
    <font>
      <sz val="8"/>
      <name val="ＭＳ 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9"/>
      <color indexed="81"/>
      <name val="ＭＳ Ｐゴシック"/>
      <family val="3"/>
      <charset val="128"/>
    </font>
    <font>
      <sz val="12"/>
      <name val="ＭＳ Ｐ明朝"/>
      <family val="1"/>
      <charset val="128"/>
    </font>
    <font>
      <sz val="14"/>
      <name val="ＭＳ Ｐ明朝"/>
      <family val="1"/>
      <charset val="128"/>
    </font>
    <font>
      <b/>
      <sz val="18"/>
      <color indexed="56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u/>
      <sz val="9.35"/>
      <color theme="10"/>
      <name val="ＭＳ Ｐゴシック"/>
      <family val="3"/>
      <charset val="128"/>
    </font>
    <font>
      <u/>
      <sz val="8.8000000000000007"/>
      <color theme="10"/>
      <name val="ＭＳ 明朝"/>
      <family val="1"/>
      <charset val="128"/>
    </font>
    <font>
      <sz val="11"/>
      <name val="HGPｺﾞｼｯｸM"/>
      <family val="3"/>
      <charset val="128"/>
    </font>
    <font>
      <sz val="12"/>
      <name val="HGPｺﾞｼｯｸM"/>
      <family val="3"/>
      <charset val="128"/>
    </font>
    <font>
      <sz val="24"/>
      <name val="HGPｺﾞｼｯｸM"/>
      <family val="3"/>
      <charset val="128"/>
    </font>
    <font>
      <sz val="22"/>
      <name val="HGPｺﾞｼｯｸM"/>
      <family val="3"/>
      <charset val="128"/>
    </font>
    <font>
      <sz val="10.25"/>
      <name val="ＭＳ 明朝"/>
      <family val="1"/>
      <charset val="128"/>
    </font>
    <font>
      <sz val="10"/>
      <name val="HGPｺﾞｼｯｸM"/>
      <family val="3"/>
      <charset val="128"/>
    </font>
    <font>
      <sz val="10"/>
      <color theme="0"/>
      <name val="HGPｺﾞｼｯｸM"/>
      <family val="3"/>
      <charset val="128"/>
    </font>
    <font>
      <sz val="18"/>
      <name val="ＭＳ ゴシック"/>
      <family val="3"/>
      <charset val="128"/>
    </font>
    <font>
      <sz val="10"/>
      <color theme="8" tint="-0.249977111117893"/>
      <name val="HGPｺﾞｼｯｸM"/>
      <family val="3"/>
      <charset val="128"/>
    </font>
    <font>
      <b/>
      <sz val="10"/>
      <name val="HGPｺﾞｼｯｸM"/>
      <family val="3"/>
      <charset val="128"/>
    </font>
    <font>
      <sz val="10"/>
      <color rgb="FFFF0000"/>
      <name val="HGPｺﾞｼｯｸM"/>
      <family val="3"/>
      <charset val="128"/>
    </font>
    <font>
      <sz val="10"/>
      <color theme="1"/>
      <name val="HGPｺﾞｼｯｸM"/>
      <family val="3"/>
      <charset val="128"/>
    </font>
    <font>
      <sz val="11"/>
      <color theme="8" tint="-0.249977111117893"/>
      <name val="ＭＳ Ｐゴシック"/>
      <family val="3"/>
      <charset val="128"/>
    </font>
    <font>
      <sz val="16"/>
      <name val="HGPｺﾞｼｯｸM"/>
      <family val="3"/>
      <charset val="128"/>
    </font>
    <font>
      <sz val="9"/>
      <name val="HGSｺﾞｼｯｸM"/>
      <family val="3"/>
      <charset val="128"/>
    </font>
    <font>
      <sz val="9"/>
      <name val="HGPｺﾞｼｯｸM"/>
      <family val="3"/>
      <charset val="128"/>
    </font>
    <font>
      <b/>
      <sz val="9"/>
      <name val="HGPｺﾞｼｯｸM"/>
      <family val="3"/>
      <charset val="128"/>
    </font>
    <font>
      <sz val="10.5"/>
      <name val="ＭＳ 明朝"/>
      <family val="1"/>
      <charset val="128"/>
    </font>
    <font>
      <sz val="11"/>
      <name val="HGSｺﾞｼｯｸM"/>
      <family val="3"/>
      <charset val="128"/>
    </font>
    <font>
      <sz val="11"/>
      <color theme="8" tint="-0.249977111117893"/>
      <name val="HGPｺﾞｼｯｸM"/>
      <family val="3"/>
      <charset val="128"/>
    </font>
    <font>
      <sz val="9"/>
      <color theme="8" tint="-0.249977111117893"/>
      <name val="HGPｺﾞｼｯｸM"/>
      <family val="3"/>
      <charset val="128"/>
    </font>
    <font>
      <sz val="6"/>
      <name val="明朝"/>
      <family val="1"/>
      <charset val="128"/>
    </font>
    <font>
      <b/>
      <sz val="9"/>
      <color theme="8" tint="-0.249977111117893"/>
      <name val="HGPｺﾞｼｯｸM"/>
      <family val="3"/>
      <charset val="128"/>
    </font>
    <font>
      <sz val="10"/>
      <name val="FA 明朝"/>
      <family val="1"/>
      <charset val="128"/>
    </font>
    <font>
      <sz val="10"/>
      <color rgb="FFC00000"/>
      <name val="HGPｺﾞｼｯｸM"/>
      <family val="3"/>
      <charset val="128"/>
    </font>
    <font>
      <sz val="6"/>
      <name val="HGPｺﾞｼｯｸM"/>
      <family val="3"/>
      <charset val="128"/>
    </font>
    <font>
      <sz val="8"/>
      <name val="HGPｺﾞｼｯｸM"/>
      <family val="3"/>
      <charset val="128"/>
    </font>
    <font>
      <sz val="10"/>
      <color theme="5" tint="-0.249977111117893"/>
      <name val="HGPｺﾞｼｯｸM"/>
      <family val="3"/>
      <charset val="128"/>
    </font>
    <font>
      <sz val="10"/>
      <name val="HGSｺﾞｼｯｸM"/>
      <family val="3"/>
      <charset val="128"/>
    </font>
    <font>
      <sz val="9.5"/>
      <name val="HGPｺﾞｼｯｸM"/>
      <family val="3"/>
      <charset val="128"/>
    </font>
    <font>
      <sz val="8"/>
      <color rgb="FFFF0000"/>
      <name val="HGPｺﾞｼｯｸM"/>
      <family val="3"/>
      <charset val="128"/>
    </font>
    <font>
      <b/>
      <sz val="8"/>
      <color rgb="FFFF0000"/>
      <name val="HGPｺﾞｼｯｸM"/>
      <family val="3"/>
      <charset val="128"/>
    </font>
    <font>
      <sz val="6"/>
      <color rgb="FFFF0000"/>
      <name val="ＭＳ 明朝"/>
      <family val="1"/>
      <charset val="128"/>
    </font>
    <font>
      <sz val="6.5"/>
      <name val="ＭＳ 明朝"/>
      <family val="1"/>
      <charset val="128"/>
    </font>
    <font>
      <sz val="7"/>
      <name val="ＭＳ 明朝"/>
      <family val="1"/>
      <charset val="128"/>
    </font>
    <font>
      <sz val="6.5"/>
      <color rgb="FFFF0000"/>
      <name val="ＭＳ 明朝"/>
      <family val="1"/>
      <charset val="128"/>
    </font>
    <font>
      <sz val="7"/>
      <color rgb="FFFF0000"/>
      <name val="ＭＳ 明朝"/>
      <family val="1"/>
      <charset val="128"/>
    </font>
    <font>
      <b/>
      <sz val="8"/>
      <name val="HGPｺﾞｼｯｸM"/>
      <family val="3"/>
      <charset val="128"/>
    </font>
    <font>
      <b/>
      <sz val="10"/>
      <color indexed="10"/>
      <name val="HGPｺﾞｼｯｸM"/>
      <family val="3"/>
      <charset val="128"/>
    </font>
    <font>
      <sz val="10"/>
      <name val="Segoe UI Symbol"/>
      <family val="3"/>
    </font>
    <font>
      <sz val="10"/>
      <name val="ＭＳ Ｐゴシック"/>
      <family val="3"/>
      <charset val="128"/>
    </font>
    <font>
      <sz val="10"/>
      <color rgb="FFFFFF99"/>
      <name val="HGSｺﾞｼｯｸM"/>
      <family val="3"/>
      <charset val="128"/>
    </font>
    <font>
      <sz val="6"/>
      <name val="ＭＳ Ｐゴシック"/>
      <family val="2"/>
      <charset val="128"/>
      <scheme val="minor"/>
    </font>
    <font>
      <sz val="11"/>
      <color theme="1"/>
      <name val="HGPｺﾞｼｯｸM"/>
      <family val="3"/>
      <charset val="128"/>
    </font>
    <font>
      <sz val="10"/>
      <color theme="1"/>
      <name val="HGSｺﾞｼｯｸM"/>
      <family val="3"/>
      <charset val="128"/>
    </font>
  </fonts>
  <fills count="47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31"/>
      </patternFill>
    </fill>
    <fill>
      <patternFill patternType="solid">
        <fgColor indexed="29"/>
      </patternFill>
    </fill>
    <fill>
      <patternFill patternType="solid">
        <fgColor indexed="45"/>
      </patternFill>
    </fill>
    <fill>
      <patternFill patternType="solid">
        <fgColor indexed="26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53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6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5"/>
      </patternFill>
    </fill>
    <fill>
      <patternFill patternType="solid">
        <fgColor indexed="9"/>
      </patternFill>
    </fill>
    <fill>
      <patternFill patternType="solid">
        <fgColor indexed="22"/>
      </patternFill>
    </fill>
    <fill>
      <patternFill patternType="solid">
        <fgColor indexed="13"/>
      </patternFill>
    </fill>
    <fill>
      <patternFill patternType="gray0625"/>
    </fill>
    <fill>
      <patternFill patternType="solid">
        <fgColor indexed="4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</fills>
  <borders count="9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27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8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20"/>
      </bottom>
      <diagonal/>
    </border>
    <border>
      <left style="medium">
        <color indexed="12"/>
      </left>
      <right/>
      <top/>
      <bottom style="hair">
        <color indexed="12"/>
      </bottom>
      <diagonal/>
    </border>
    <border>
      <left style="thin">
        <color indexed="12"/>
      </left>
      <right/>
      <top/>
      <bottom style="hair">
        <color indexed="12"/>
      </bottom>
      <diagonal/>
    </border>
    <border>
      <left style="thin">
        <color indexed="8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</borders>
  <cellStyleXfs count="272">
    <xf numFmtId="0" fontId="0" fillId="0" borderId="0">
      <alignment vertical="center"/>
    </xf>
    <xf numFmtId="179" fontId="18" fillId="0" borderId="1" applyAlignment="0">
      <alignment horizontal="center"/>
    </xf>
    <xf numFmtId="179" fontId="18" fillId="0" borderId="1" applyAlignment="0">
      <alignment horizontal="center"/>
    </xf>
    <xf numFmtId="179" fontId="18" fillId="0" borderId="1" applyAlignment="0">
      <alignment horizontal="center"/>
    </xf>
    <xf numFmtId="0" fontId="33" fillId="2" borderId="0" applyNumberFormat="0" applyBorder="0" applyAlignment="0" applyProtection="0">
      <alignment vertical="center"/>
    </xf>
    <xf numFmtId="0" fontId="33" fillId="3" borderId="0" applyNumberFormat="0" applyBorder="0" applyAlignment="0" applyProtection="0">
      <alignment vertical="center"/>
    </xf>
    <xf numFmtId="0" fontId="33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33" fillId="4" borderId="0" applyNumberFormat="0" applyBorder="0" applyAlignment="0" applyProtection="0">
      <alignment vertical="center"/>
    </xf>
    <xf numFmtId="0" fontId="33" fillId="5" borderId="0" applyNumberFormat="0" applyBorder="0" applyAlignment="0" applyProtection="0">
      <alignment vertical="center"/>
    </xf>
    <xf numFmtId="0" fontId="33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33" fillId="6" borderId="0" applyNumberFormat="0" applyBorder="0" applyAlignment="0" applyProtection="0">
      <alignment vertical="center"/>
    </xf>
    <xf numFmtId="0" fontId="33" fillId="7" borderId="0" applyNumberFormat="0" applyBorder="0" applyAlignment="0" applyProtection="0">
      <alignment vertical="center"/>
    </xf>
    <xf numFmtId="0" fontId="33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33" fillId="6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3" fillId="6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3" fillId="2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33" fillId="4" borderId="0" applyNumberFormat="0" applyBorder="0" applyAlignment="0" applyProtection="0">
      <alignment vertical="center"/>
    </xf>
    <xf numFmtId="0" fontId="33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33" fillId="5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3" fillId="5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3" fillId="2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33" fillId="6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3" fillId="6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4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12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5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4" fillId="5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4" fillId="4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4" fillId="4" borderId="0" applyNumberFormat="0" applyBorder="0" applyAlignment="0" applyProtection="0">
      <alignment vertical="center"/>
    </xf>
    <xf numFmtId="203" fontId="19" fillId="0" borderId="0" applyFill="0" applyBorder="0" applyAlignment="0"/>
    <xf numFmtId="38" fontId="4" fillId="0" borderId="0" applyFont="0" applyFill="0" applyBorder="0" applyAlignment="0" applyProtection="0"/>
    <xf numFmtId="204" fontId="4" fillId="0" borderId="0" applyFont="0" applyFill="0" applyBorder="0" applyAlignment="0" applyProtection="0"/>
    <xf numFmtId="0" fontId="20" fillId="0" borderId="0">
      <alignment horizontal="left"/>
    </xf>
    <xf numFmtId="0" fontId="35" fillId="0" borderId="0" applyFont="0" applyFill="0" applyBorder="0" applyAlignment="0" applyProtection="0"/>
    <xf numFmtId="38" fontId="21" fillId="19" borderId="0" applyNumberFormat="0" applyBorder="0" applyAlignment="0" applyProtection="0"/>
    <xf numFmtId="0" fontId="3" fillId="0" borderId="2" applyNumberFormat="0" applyAlignment="0" applyProtection="0">
      <alignment horizontal="left" vertical="center"/>
    </xf>
    <xf numFmtId="0" fontId="3" fillId="0" borderId="3">
      <alignment horizontal="left" vertical="center"/>
    </xf>
    <xf numFmtId="10" fontId="21" fillId="20" borderId="4" applyNumberFormat="0" applyBorder="0" applyAlignment="0" applyProtection="0"/>
    <xf numFmtId="180" fontId="22" fillId="0" borderId="0" applyFont="0" applyFill="0" applyBorder="0" applyAlignment="0" applyProtection="0"/>
    <xf numFmtId="201" fontId="22" fillId="0" borderId="0" applyFont="0" applyFill="0" applyBorder="0" applyAlignment="0" applyProtection="0"/>
    <xf numFmtId="182" fontId="2" fillId="0" borderId="0"/>
    <xf numFmtId="0" fontId="23" fillId="0" borderId="0"/>
    <xf numFmtId="10" fontId="23" fillId="0" borderId="0" applyFont="0" applyFill="0" applyBorder="0" applyAlignment="0" applyProtection="0"/>
    <xf numFmtId="4" fontId="20" fillId="0" borderId="0">
      <alignment horizontal="right"/>
    </xf>
    <xf numFmtId="0" fontId="4" fillId="0" borderId="0" applyNumberFormat="0" applyFont="0" applyFill="0" applyBorder="0" applyAlignment="0" applyProtection="0">
      <alignment horizontal="left"/>
    </xf>
    <xf numFmtId="0" fontId="5" fillId="0" borderId="5">
      <alignment horizontal="center"/>
    </xf>
    <xf numFmtId="4" fontId="24" fillId="0" borderId="0">
      <alignment horizontal="right"/>
    </xf>
    <xf numFmtId="0" fontId="25" fillId="0" borderId="0">
      <alignment horizontal="left"/>
    </xf>
    <xf numFmtId="1" fontId="36" fillId="0" borderId="0" applyBorder="0">
      <alignment horizontal="left" vertical="top" wrapText="1"/>
    </xf>
    <xf numFmtId="0" fontId="26" fillId="0" borderId="0">
      <alignment horizontal="center"/>
    </xf>
    <xf numFmtId="0" fontId="34" fillId="21" borderId="0" applyNumberFormat="0" applyBorder="0" applyAlignment="0" applyProtection="0">
      <alignment vertical="center"/>
    </xf>
    <xf numFmtId="0" fontId="34" fillId="22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24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8" fillId="26" borderId="6" applyNumberFormat="0" applyAlignment="0" applyProtection="0">
      <alignment vertical="center"/>
    </xf>
    <xf numFmtId="0" fontId="38" fillId="26" borderId="6" applyNumberFormat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61" fillId="11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68" fillId="0" borderId="0" applyNumberFormat="0" applyFill="0" applyBorder="0" applyAlignment="0" applyProtection="0">
      <alignment vertical="top"/>
      <protection locked="0"/>
    </xf>
    <xf numFmtId="0" fontId="67" fillId="0" borderId="0" applyNumberFormat="0" applyFill="0" applyBorder="0" applyAlignment="0" applyProtection="0">
      <alignment vertical="top"/>
      <protection locked="0"/>
    </xf>
    <xf numFmtId="198" fontId="27" fillId="0" borderId="0" applyFill="0" applyBorder="0"/>
    <xf numFmtId="0" fontId="27" fillId="6" borderId="7" applyNumberFormat="0" applyFont="0" applyAlignment="0" applyProtection="0">
      <alignment vertical="center"/>
    </xf>
    <xf numFmtId="0" fontId="2" fillId="6" borderId="7" applyNumberFormat="0" applyFont="0" applyAlignment="0" applyProtection="0">
      <alignment vertical="center"/>
    </xf>
    <xf numFmtId="0" fontId="27" fillId="6" borderId="7" applyNumberFormat="0" applyFont="0" applyAlignment="0" applyProtection="0">
      <alignment vertical="center"/>
    </xf>
    <xf numFmtId="0" fontId="40" fillId="0" borderId="8" applyNumberFormat="0" applyFill="0" applyAlignment="0" applyProtection="0">
      <alignment vertical="center"/>
    </xf>
    <xf numFmtId="0" fontId="62" fillId="0" borderId="9" applyNumberFormat="0" applyFill="0" applyAlignment="0" applyProtection="0">
      <alignment vertical="center"/>
    </xf>
    <xf numFmtId="0" fontId="40" fillId="0" borderId="8" applyNumberFormat="0" applyFill="0" applyAlignment="0" applyProtection="0">
      <alignment vertical="center"/>
    </xf>
    <xf numFmtId="0" fontId="41" fillId="9" borderId="0" applyNumberFormat="0" applyBorder="0" applyAlignment="0" applyProtection="0">
      <alignment vertical="center"/>
    </xf>
    <xf numFmtId="0" fontId="41" fillId="5" borderId="0" applyNumberFormat="0" applyBorder="0" applyAlignment="0" applyProtection="0">
      <alignment vertical="center"/>
    </xf>
    <xf numFmtId="0" fontId="41" fillId="9" borderId="0" applyNumberFormat="0" applyBorder="0" applyAlignment="0" applyProtection="0">
      <alignment vertical="center"/>
    </xf>
    <xf numFmtId="202" fontId="22" fillId="0" borderId="0" applyFont="0" applyFill="0" applyBorder="0" applyAlignment="0" applyProtection="0"/>
    <xf numFmtId="0" fontId="22" fillId="0" borderId="0" applyFont="0" applyFill="0" applyBorder="0" applyAlignment="0" applyProtection="0"/>
    <xf numFmtId="195" fontId="27" fillId="0" borderId="0" applyFont="0" applyFill="0" applyBorder="0" applyAlignment="0" applyProtection="0"/>
    <xf numFmtId="194" fontId="27" fillId="0" borderId="0" applyFont="0" applyFill="0" applyBorder="0" applyAlignment="0" applyProtection="0"/>
    <xf numFmtId="193" fontId="27" fillId="0" borderId="0" applyFont="0" applyFill="0" applyBorder="0" applyAlignment="0" applyProtection="0"/>
    <xf numFmtId="189" fontId="27" fillId="0" borderId="0" applyFont="0" applyFill="0" applyBorder="0" applyAlignment="0" applyProtection="0"/>
    <xf numFmtId="192" fontId="27" fillId="0" borderId="0" applyFont="0" applyFill="0" applyBorder="0" applyAlignment="0" applyProtection="0"/>
    <xf numFmtId="188" fontId="27" fillId="0" borderId="0" applyFont="0" applyFill="0" applyBorder="0" applyAlignment="0" applyProtection="0"/>
    <xf numFmtId="191" fontId="27" fillId="0" borderId="0" applyFont="0" applyFill="0" applyBorder="0" applyAlignment="0" applyProtection="0"/>
    <xf numFmtId="187" fontId="27" fillId="0" borderId="0" applyFont="0" applyFill="0" applyBorder="0" applyAlignment="0" applyProtection="0"/>
    <xf numFmtId="190" fontId="27" fillId="0" borderId="0" applyFont="0" applyFill="0" applyBorder="0" applyAlignment="0" applyProtection="0"/>
    <xf numFmtId="186" fontId="27" fillId="0" borderId="0" applyFont="0" applyFill="0" applyBorder="0" applyAlignment="0" applyProtection="0"/>
    <xf numFmtId="197" fontId="27" fillId="0" borderId="0" applyFont="0" applyFill="0" applyBorder="0" applyAlignment="0" applyProtection="0"/>
    <xf numFmtId="200" fontId="7" fillId="0" borderId="10" applyFont="0" applyFill="0" applyBorder="0" applyAlignment="0" applyProtection="0"/>
    <xf numFmtId="185" fontId="27" fillId="0" borderId="0" applyFont="0" applyFill="0" applyBorder="0" applyAlignment="0" applyProtection="0"/>
    <xf numFmtId="0" fontId="42" fillId="27" borderId="11" applyNumberFormat="0" applyAlignment="0" applyProtection="0">
      <alignment vertical="center"/>
    </xf>
    <xf numFmtId="0" fontId="63" fillId="28" borderId="11" applyNumberFormat="0" applyAlignment="0" applyProtection="0">
      <alignment vertical="center"/>
    </xf>
    <xf numFmtId="0" fontId="42" fillId="27" borderId="11" applyNumberFormat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38" fontId="8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28" fillId="0" borderId="0" applyFont="0" applyFill="0" applyBorder="0" applyAlignment="0" applyProtection="0"/>
    <xf numFmtId="0" fontId="43" fillId="0" borderId="12" applyNumberFormat="0" applyFill="0" applyAlignment="0" applyProtection="0">
      <alignment vertical="center"/>
    </xf>
    <xf numFmtId="0" fontId="64" fillId="0" borderId="13" applyNumberFormat="0" applyFill="0" applyAlignment="0" applyProtection="0">
      <alignment vertical="center"/>
    </xf>
    <xf numFmtId="0" fontId="43" fillId="0" borderId="12" applyNumberFormat="0" applyFill="0" applyAlignment="0" applyProtection="0">
      <alignment vertical="center"/>
    </xf>
    <xf numFmtId="0" fontId="44" fillId="0" borderId="14" applyNumberFormat="0" applyFill="0" applyAlignment="0" applyProtection="0">
      <alignment vertical="center"/>
    </xf>
    <xf numFmtId="0" fontId="65" fillId="0" borderId="15" applyNumberFormat="0" applyFill="0" applyAlignment="0" applyProtection="0">
      <alignment vertical="center"/>
    </xf>
    <xf numFmtId="0" fontId="44" fillId="0" borderId="14" applyNumberFormat="0" applyFill="0" applyAlignment="0" applyProtection="0">
      <alignment vertical="center"/>
    </xf>
    <xf numFmtId="0" fontId="45" fillId="0" borderId="16" applyNumberFormat="0" applyFill="0" applyAlignment="0" applyProtection="0">
      <alignment vertical="center"/>
    </xf>
    <xf numFmtId="0" fontId="66" fillId="0" borderId="17" applyNumberFormat="0" applyFill="0" applyAlignment="0" applyProtection="0">
      <alignment vertical="center"/>
    </xf>
    <xf numFmtId="0" fontId="45" fillId="0" borderId="16" applyNumberFormat="0" applyFill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66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6" fillId="0" borderId="18" applyNumberFormat="0" applyFill="0" applyAlignment="0" applyProtection="0">
      <alignment vertical="center"/>
    </xf>
    <xf numFmtId="0" fontId="46" fillId="0" borderId="19" applyNumberFormat="0" applyFill="0" applyAlignment="0" applyProtection="0">
      <alignment vertical="center"/>
    </xf>
    <xf numFmtId="0" fontId="46" fillId="0" borderId="18" applyNumberFormat="0" applyFill="0" applyAlignment="0" applyProtection="0">
      <alignment vertical="center"/>
    </xf>
    <xf numFmtId="0" fontId="47" fillId="27" borderId="20" applyNumberFormat="0" applyAlignment="0" applyProtection="0">
      <alignment vertical="center"/>
    </xf>
    <xf numFmtId="0" fontId="47" fillId="28" borderId="20" applyNumberFormat="0" applyAlignment="0" applyProtection="0">
      <alignment vertical="center"/>
    </xf>
    <xf numFmtId="0" fontId="47" fillId="27" borderId="20" applyNumberFormat="0" applyAlignment="0" applyProtection="0">
      <alignment vertical="center"/>
    </xf>
    <xf numFmtId="199" fontId="7" fillId="0" borderId="10" applyFont="0" applyFill="0" applyBorder="0" applyAlignment="0" applyProtection="0"/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184" fontId="29" fillId="0" borderId="0" applyFont="0" applyFill="0" applyBorder="0" applyAlignment="0" applyProtection="0"/>
    <xf numFmtId="183" fontId="29" fillId="0" borderId="0" applyFont="0" applyFill="0" applyBorder="0" applyAlignment="0" applyProtection="0"/>
    <xf numFmtId="0" fontId="15" fillId="0" borderId="21">
      <alignment vertical="top"/>
    </xf>
    <xf numFmtId="49" fontId="30" fillId="0" borderId="22" applyBorder="0">
      <alignment horizontal="center" vertical="center"/>
    </xf>
    <xf numFmtId="0" fontId="49" fillId="11" borderId="11" applyNumberFormat="0" applyAlignment="0" applyProtection="0">
      <alignment vertical="center"/>
    </xf>
    <xf numFmtId="0" fontId="49" fillId="8" borderId="11" applyNumberFormat="0" applyAlignment="0" applyProtection="0">
      <alignment vertical="center"/>
    </xf>
    <xf numFmtId="0" fontId="49" fillId="11" borderId="11" applyNumberFormat="0" applyAlignment="0" applyProtection="0">
      <alignment vertical="center"/>
    </xf>
    <xf numFmtId="180" fontId="31" fillId="29" borderId="23" applyNumberFormat="0" applyBorder="0" applyAlignment="0">
      <protection locked="0"/>
    </xf>
    <xf numFmtId="0" fontId="31" fillId="29" borderId="0" applyNumberFormat="0" applyBorder="0" applyAlignment="0">
      <protection locked="0"/>
    </xf>
    <xf numFmtId="180" fontId="31" fillId="29" borderId="24" applyBorder="0" applyAlignment="0">
      <protection locked="0"/>
    </xf>
    <xf numFmtId="196" fontId="27" fillId="0" borderId="0" applyFont="0" applyFill="0" applyBorder="0" applyAlignment="0" applyProtection="0"/>
    <xf numFmtId="0" fontId="14" fillId="0" borderId="0"/>
    <xf numFmtId="0" fontId="2" fillId="0" borderId="0"/>
    <xf numFmtId="0" fontId="2" fillId="0" borderId="0">
      <alignment vertical="center"/>
    </xf>
    <xf numFmtId="0" fontId="2" fillId="0" borderId="0"/>
    <xf numFmtId="0" fontId="2" fillId="0" borderId="0"/>
    <xf numFmtId="0" fontId="2" fillId="0" borderId="0"/>
    <xf numFmtId="0" fontId="7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2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10" fillId="0" borderId="0" applyNumberFormat="0" applyFill="0" applyBorder="0" applyAlignment="0" applyProtection="0"/>
    <xf numFmtId="0" fontId="16" fillId="30" borderId="25" applyNumberFormat="0" applyFill="0" applyBorder="0" applyAlignment="0" applyProtection="0">
      <alignment horizontal="distributed" vertical="center"/>
    </xf>
    <xf numFmtId="181" fontId="2" fillId="0" borderId="26" applyNumberFormat="0" applyFill="0" applyBorder="0" applyAlignment="0" applyProtection="0"/>
    <xf numFmtId="181" fontId="2" fillId="0" borderId="26" applyNumberFormat="0" applyFill="0" applyBorder="0" applyAlignment="0" applyProtection="0"/>
    <xf numFmtId="0" fontId="17" fillId="0" borderId="0" applyNumberFormat="0" applyFill="0" applyBorder="0" applyAlignment="0" applyProtection="0">
      <alignment horizontal="right"/>
    </xf>
    <xf numFmtId="0" fontId="28" fillId="0" borderId="0" applyNumberFormat="0" applyFill="0" applyBorder="0" applyAlignment="0"/>
    <xf numFmtId="180" fontId="2" fillId="0" borderId="27" applyBorder="0" applyProtection="0"/>
    <xf numFmtId="0" fontId="28" fillId="0" borderId="0" applyNumberFormat="0" applyFill="0" applyBorder="0" applyAlignment="0" applyProtection="0"/>
    <xf numFmtId="0" fontId="32" fillId="0" borderId="0"/>
    <xf numFmtId="0" fontId="27" fillId="0" borderId="0"/>
    <xf numFmtId="0" fontId="50" fillId="10" borderId="0" applyNumberFormat="0" applyBorder="0" applyAlignment="0" applyProtection="0">
      <alignment vertical="center"/>
    </xf>
    <xf numFmtId="0" fontId="50" fillId="7" borderId="0" applyNumberFormat="0" applyBorder="0" applyAlignment="0" applyProtection="0">
      <alignment vertical="center"/>
    </xf>
    <xf numFmtId="0" fontId="50" fillId="10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58" fillId="0" borderId="0"/>
    <xf numFmtId="38" fontId="1" fillId="0" borderId="0" applyFont="0" applyFill="0" applyBorder="0" applyAlignment="0" applyProtection="0">
      <alignment vertical="center"/>
    </xf>
    <xf numFmtId="0" fontId="73" fillId="0" borderId="0" applyNumberFormat="0" applyFill="0" applyBorder="0" applyAlignment="0" applyProtection="0"/>
    <xf numFmtId="38" fontId="7" fillId="0" borderId="0" applyFont="0" applyFill="0" applyBorder="0" applyAlignment="0" applyProtection="0"/>
    <xf numFmtId="38" fontId="7" fillId="0" borderId="0" applyFill="0" applyBorder="0" applyAlignment="0" applyProtection="0">
      <alignment vertical="center"/>
    </xf>
    <xf numFmtId="9" fontId="7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7" fillId="0" borderId="0" applyFont="0" applyFill="0" applyBorder="0" applyAlignment="0" applyProtection="0"/>
    <xf numFmtId="0" fontId="86" fillId="0" borderId="0"/>
    <xf numFmtId="38" fontId="7" fillId="0" borderId="0" applyFont="0" applyFill="0" applyBorder="0" applyAlignment="0" applyProtection="0"/>
    <xf numFmtId="0" fontId="2" fillId="0" borderId="0"/>
    <xf numFmtId="38" fontId="1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0" fontId="92" fillId="0" borderId="0"/>
    <xf numFmtId="0" fontId="92" fillId="0" borderId="0"/>
    <xf numFmtId="38" fontId="9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38" fontId="10" fillId="0" borderId="0" applyFont="0" applyFill="0" applyBorder="0" applyAlignment="0" applyProtection="0">
      <alignment vertical="center"/>
    </xf>
    <xf numFmtId="0" fontId="73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</cellStyleXfs>
  <cellXfs count="1003">
    <xf numFmtId="0" fontId="0" fillId="0" borderId="0" xfId="0">
      <alignment vertical="center"/>
    </xf>
    <xf numFmtId="0" fontId="14" fillId="0" borderId="0" xfId="199" applyFont="1" applyAlignment="1">
      <alignment vertical="center"/>
    </xf>
    <xf numFmtId="3" fontId="16" fillId="0" borderId="0" xfId="198" applyNumberFormat="1" applyFont="1" applyAlignment="1">
      <alignment horizontal="center" vertical="center"/>
    </xf>
    <xf numFmtId="3" fontId="16" fillId="0" borderId="0" xfId="198" applyNumberFormat="1" applyFont="1" applyAlignment="1">
      <alignment vertical="center"/>
    </xf>
    <xf numFmtId="4" fontId="16" fillId="0" borderId="0" xfId="198" applyNumberFormat="1" applyFont="1" applyAlignment="1">
      <alignment vertical="center"/>
    </xf>
    <xf numFmtId="3" fontId="16" fillId="0" borderId="0" xfId="198" applyNumberFormat="1" applyFont="1" applyAlignment="1">
      <alignment horizontal="left" vertical="center"/>
    </xf>
    <xf numFmtId="3" fontId="16" fillId="0" borderId="38" xfId="198" applyNumberFormat="1" applyFont="1" applyBorder="1" applyAlignment="1">
      <alignment horizontal="center" vertical="center"/>
    </xf>
    <xf numFmtId="3" fontId="16" fillId="0" borderId="39" xfId="198" applyNumberFormat="1" applyFont="1" applyBorder="1" applyAlignment="1">
      <alignment horizontal="center" vertical="center"/>
    </xf>
    <xf numFmtId="4" fontId="16" fillId="0" borderId="39" xfId="198" applyNumberFormat="1" applyFont="1" applyBorder="1" applyAlignment="1">
      <alignment horizontal="center" vertical="center"/>
    </xf>
    <xf numFmtId="3" fontId="16" fillId="0" borderId="40" xfId="198" applyNumberFormat="1" applyFont="1" applyBorder="1" applyAlignment="1">
      <alignment horizontal="center" vertical="center"/>
    </xf>
    <xf numFmtId="3" fontId="16" fillId="0" borderId="41" xfId="198" applyNumberFormat="1" applyFont="1" applyBorder="1" applyAlignment="1">
      <alignment horizontal="center" vertical="center"/>
    </xf>
    <xf numFmtId="3" fontId="16" fillId="0" borderId="42" xfId="198" applyNumberFormat="1" applyFont="1" applyBorder="1" applyAlignment="1">
      <alignment vertical="center"/>
    </xf>
    <xf numFmtId="4" fontId="16" fillId="0" borderId="42" xfId="198" applyNumberFormat="1" applyFont="1" applyBorder="1" applyAlignment="1">
      <alignment vertical="center"/>
    </xf>
    <xf numFmtId="3" fontId="16" fillId="0" borderId="43" xfId="198" applyNumberFormat="1" applyFont="1" applyBorder="1" applyAlignment="1">
      <alignment vertical="center"/>
    </xf>
    <xf numFmtId="3" fontId="16" fillId="0" borderId="32" xfId="198" applyNumberFormat="1" applyFont="1" applyBorder="1" applyAlignment="1">
      <alignment horizontal="center" vertical="center"/>
    </xf>
    <xf numFmtId="3" fontId="16" fillId="0" borderId="28" xfId="198" applyNumberFormat="1" applyFont="1" applyBorder="1" applyAlignment="1">
      <alignment vertical="center"/>
    </xf>
    <xf numFmtId="4" fontId="16" fillId="0" borderId="28" xfId="198" applyNumberFormat="1" applyFont="1" applyBorder="1" applyAlignment="1">
      <alignment vertical="center"/>
    </xf>
    <xf numFmtId="3" fontId="16" fillId="0" borderId="33" xfId="198" applyNumberFormat="1" applyFont="1" applyBorder="1" applyAlignment="1">
      <alignment vertical="center"/>
    </xf>
    <xf numFmtId="178" fontId="16" fillId="0" borderId="28" xfId="198" applyNumberFormat="1" applyFont="1" applyBorder="1" applyAlignment="1">
      <alignment vertical="center"/>
    </xf>
    <xf numFmtId="3" fontId="16" fillId="0" borderId="35" xfId="198" applyNumberFormat="1" applyFont="1" applyBorder="1" applyAlignment="1">
      <alignment horizontal="center" vertical="center"/>
    </xf>
    <xf numFmtId="3" fontId="16" fillId="0" borderId="36" xfId="198" applyNumberFormat="1" applyFont="1" applyBorder="1" applyAlignment="1">
      <alignment vertical="center"/>
    </xf>
    <xf numFmtId="4" fontId="16" fillId="0" borderId="36" xfId="198" applyNumberFormat="1" applyFont="1" applyBorder="1" applyAlignment="1">
      <alignment vertical="center"/>
    </xf>
    <xf numFmtId="3" fontId="16" fillId="0" borderId="37" xfId="198" applyNumberFormat="1" applyFont="1" applyBorder="1" applyAlignment="1">
      <alignment vertical="center"/>
    </xf>
    <xf numFmtId="178" fontId="16" fillId="0" borderId="42" xfId="198" applyNumberFormat="1" applyFont="1" applyBorder="1" applyAlignment="1">
      <alignment vertical="center"/>
    </xf>
    <xf numFmtId="178" fontId="16" fillId="0" borderId="36" xfId="198" applyNumberFormat="1" applyFont="1" applyBorder="1" applyAlignment="1">
      <alignment vertical="center"/>
    </xf>
    <xf numFmtId="3" fontId="16" fillId="0" borderId="44" xfId="198" applyNumberFormat="1" applyFont="1" applyBorder="1" applyAlignment="1">
      <alignment horizontal="center" vertical="center"/>
    </xf>
    <xf numFmtId="3" fontId="16" fillId="0" borderId="45" xfId="198" applyNumberFormat="1" applyFont="1" applyBorder="1" applyAlignment="1">
      <alignment horizontal="center" vertical="center"/>
    </xf>
    <xf numFmtId="3" fontId="16" fillId="0" borderId="45" xfId="198" applyNumberFormat="1" applyFont="1" applyBorder="1" applyAlignment="1">
      <alignment horizontal="left" vertical="center"/>
    </xf>
    <xf numFmtId="3" fontId="16" fillId="0" borderId="46" xfId="198" applyNumberFormat="1" applyFont="1" applyBorder="1" applyAlignment="1">
      <alignment horizontal="center" vertical="center"/>
    </xf>
    <xf numFmtId="4" fontId="16" fillId="0" borderId="28" xfId="198" applyNumberFormat="1" applyFont="1" applyBorder="1" applyAlignment="1">
      <alignment vertical="center" shrinkToFit="1"/>
    </xf>
    <xf numFmtId="3" fontId="16" fillId="0" borderId="28" xfId="198" applyNumberFormat="1" applyFont="1" applyBorder="1" applyAlignment="1">
      <alignment horizontal="center" vertical="center"/>
    </xf>
    <xf numFmtId="4" fontId="16" fillId="0" borderId="39" xfId="198" applyNumberFormat="1" applyFont="1" applyBorder="1" applyAlignment="1">
      <alignment vertical="center"/>
    </xf>
    <xf numFmtId="3" fontId="16" fillId="0" borderId="39" xfId="198" applyNumberFormat="1" applyFont="1" applyBorder="1" applyAlignment="1">
      <alignment vertical="center"/>
    </xf>
    <xf numFmtId="3" fontId="16" fillId="0" borderId="40" xfId="198" applyNumberFormat="1" applyFont="1" applyBorder="1" applyAlignment="1">
      <alignment vertical="center"/>
    </xf>
    <xf numFmtId="0" fontId="15" fillId="0" borderId="0" xfId="195" applyFont="1">
      <alignment vertical="center"/>
    </xf>
    <xf numFmtId="0" fontId="54" fillId="0" borderId="0" xfId="195" applyFont="1" applyAlignment="1">
      <alignment horizontal="center" vertical="center"/>
    </xf>
    <xf numFmtId="0" fontId="53" fillId="0" borderId="48" xfId="195" applyFont="1" applyBorder="1" applyAlignment="1">
      <alignment horizontal="center" vertical="center"/>
    </xf>
    <xf numFmtId="0" fontId="15" fillId="0" borderId="4" xfId="195" applyFont="1" applyBorder="1">
      <alignment vertical="center"/>
    </xf>
    <xf numFmtId="0" fontId="15" fillId="0" borderId="49" xfId="195" applyFont="1" applyBorder="1" applyAlignment="1">
      <alignment horizontal="center" vertical="center"/>
    </xf>
    <xf numFmtId="0" fontId="15" fillId="0" borderId="4" xfId="195" applyFont="1" applyBorder="1" applyAlignment="1">
      <alignment horizontal="left" vertical="center" indent="1"/>
    </xf>
    <xf numFmtId="38" fontId="15" fillId="0" borderId="49" xfId="195" applyNumberFormat="1" applyFont="1" applyBorder="1">
      <alignment vertical="center"/>
    </xf>
    <xf numFmtId="0" fontId="15" fillId="0" borderId="50" xfId="195" applyFont="1" applyBorder="1">
      <alignment vertical="center"/>
    </xf>
    <xf numFmtId="0" fontId="15" fillId="0" borderId="49" xfId="195" applyFont="1" applyBorder="1">
      <alignment vertical="center"/>
    </xf>
    <xf numFmtId="0" fontId="15" fillId="0" borderId="3" xfId="195" applyFont="1" applyBorder="1" applyAlignment="1">
      <alignment horizontal="center" vertical="center"/>
    </xf>
    <xf numFmtId="0" fontId="15" fillId="0" borderId="49" xfId="195" applyFont="1" applyBorder="1" applyAlignment="1">
      <alignment horizontal="left" vertical="center" indent="1"/>
    </xf>
    <xf numFmtId="0" fontId="15" fillId="0" borderId="3" xfId="195" applyFont="1" applyBorder="1">
      <alignment vertical="center"/>
    </xf>
    <xf numFmtId="0" fontId="14" fillId="0" borderId="0" xfId="195" applyFont="1">
      <alignment vertical="center"/>
    </xf>
    <xf numFmtId="3" fontId="16" fillId="0" borderId="0" xfId="198" applyNumberFormat="1" applyFont="1" applyAlignment="1">
      <alignment horizontal="right" vertical="center"/>
    </xf>
    <xf numFmtId="3" fontId="16" fillId="0" borderId="51" xfId="198" applyNumberFormat="1" applyFont="1" applyBorder="1" applyAlignment="1">
      <alignment horizontal="center" vertical="center"/>
    </xf>
    <xf numFmtId="4" fontId="16" fillId="0" borderId="52" xfId="198" applyNumberFormat="1" applyFont="1" applyBorder="1" applyAlignment="1">
      <alignment vertical="center"/>
    </xf>
    <xf numFmtId="3" fontId="16" fillId="0" borderId="52" xfId="198" applyNumberFormat="1" applyFont="1" applyBorder="1" applyAlignment="1">
      <alignment horizontal="center" vertical="center"/>
    </xf>
    <xf numFmtId="3" fontId="16" fillId="0" borderId="52" xfId="198" applyNumberFormat="1" applyFont="1" applyBorder="1" applyAlignment="1">
      <alignment vertical="center"/>
    </xf>
    <xf numFmtId="3" fontId="16" fillId="0" borderId="53" xfId="198" applyNumberFormat="1" applyFont="1" applyBorder="1" applyAlignment="1">
      <alignment vertical="center"/>
    </xf>
    <xf numFmtId="3" fontId="16" fillId="0" borderId="53" xfId="198" applyNumberFormat="1" applyFont="1" applyBorder="1" applyAlignment="1">
      <alignment horizontal="center" vertical="center"/>
    </xf>
    <xf numFmtId="3" fontId="55" fillId="0" borderId="0" xfId="198" applyNumberFormat="1" applyFont="1" applyAlignment="1">
      <alignment horizontal="center" vertical="center"/>
    </xf>
    <xf numFmtId="178" fontId="55" fillId="0" borderId="0" xfId="198" applyNumberFormat="1" applyFont="1" applyAlignment="1">
      <alignment horizontal="center" vertical="center"/>
    </xf>
    <xf numFmtId="178" fontId="16" fillId="0" borderId="0" xfId="198" applyNumberFormat="1" applyFont="1" applyAlignment="1">
      <alignment vertical="center"/>
    </xf>
    <xf numFmtId="3" fontId="16" fillId="31" borderId="4" xfId="198" applyNumberFormat="1" applyFont="1" applyFill="1" applyBorder="1" applyAlignment="1">
      <alignment horizontal="center" vertical="center"/>
    </xf>
    <xf numFmtId="3" fontId="16" fillId="31" borderId="51" xfId="198" applyNumberFormat="1" applyFont="1" applyFill="1" applyBorder="1" applyAlignment="1">
      <alignment horizontal="center" vertical="center"/>
    </xf>
    <xf numFmtId="3" fontId="17" fillId="0" borderId="0" xfId="198" applyNumberFormat="1" applyFont="1" applyAlignment="1">
      <alignment vertical="center"/>
    </xf>
    <xf numFmtId="3" fontId="16" fillId="32" borderId="52" xfId="198" applyNumberFormat="1" applyFont="1" applyFill="1" applyBorder="1" applyAlignment="1">
      <alignment horizontal="center" vertical="center"/>
    </xf>
    <xf numFmtId="3" fontId="16" fillId="32" borderId="51" xfId="198" applyNumberFormat="1" applyFont="1" applyFill="1" applyBorder="1" applyAlignment="1">
      <alignment horizontal="center" vertical="center"/>
    </xf>
    <xf numFmtId="3" fontId="16" fillId="32" borderId="4" xfId="198" applyNumberFormat="1" applyFont="1" applyFill="1" applyBorder="1" applyAlignment="1">
      <alignment horizontal="center" vertical="center"/>
    </xf>
    <xf numFmtId="178" fontId="16" fillId="33" borderId="52" xfId="198" applyNumberFormat="1" applyFont="1" applyFill="1" applyBorder="1" applyAlignment="1">
      <alignment vertical="center"/>
    </xf>
    <xf numFmtId="0" fontId="14" fillId="0" borderId="49" xfId="199" applyFont="1" applyBorder="1" applyAlignment="1">
      <alignment vertical="center"/>
    </xf>
    <xf numFmtId="0" fontId="14" fillId="0" borderId="3" xfId="199" applyFont="1" applyBorder="1" applyAlignment="1">
      <alignment vertical="center"/>
    </xf>
    <xf numFmtId="176" fontId="14" fillId="0" borderId="3" xfId="199" applyNumberFormat="1" applyFont="1" applyBorder="1" applyAlignment="1">
      <alignment vertical="center"/>
    </xf>
    <xf numFmtId="0" fontId="14" fillId="0" borderId="3" xfId="199" applyFont="1" applyBorder="1" applyAlignment="1">
      <alignment horizontal="center" vertical="center"/>
    </xf>
    <xf numFmtId="38" fontId="14" fillId="0" borderId="3" xfId="199" applyNumberFormat="1" applyFont="1" applyBorder="1" applyAlignment="1">
      <alignment vertical="center"/>
    </xf>
    <xf numFmtId="0" fontId="14" fillId="0" borderId="50" xfId="199" applyFont="1" applyBorder="1" applyAlignment="1">
      <alignment vertical="center"/>
    </xf>
    <xf numFmtId="0" fontId="14" fillId="0" borderId="54" xfId="199" applyFont="1" applyBorder="1" applyAlignment="1">
      <alignment vertical="center"/>
    </xf>
    <xf numFmtId="6" fontId="14" fillId="0" borderId="1" xfId="199" applyNumberFormat="1" applyFont="1" applyBorder="1" applyAlignment="1">
      <alignment horizontal="left" vertical="center"/>
    </xf>
    <xf numFmtId="0" fontId="14" fillId="0" borderId="30" xfId="199" applyFont="1" applyBorder="1" applyAlignment="1">
      <alignment horizontal="center" vertical="center"/>
    </xf>
    <xf numFmtId="38" fontId="14" fillId="0" borderId="29" xfId="199" applyNumberFormat="1" applyFont="1" applyBorder="1" applyAlignment="1">
      <alignment horizontal="center" vertical="center"/>
    </xf>
    <xf numFmtId="38" fontId="14" fillId="0" borderId="55" xfId="199" applyNumberFormat="1" applyFont="1" applyBorder="1" applyAlignment="1">
      <alignment vertical="center"/>
    </xf>
    <xf numFmtId="0" fontId="14" fillId="0" borderId="56" xfId="199" applyFont="1" applyBorder="1" applyAlignment="1">
      <alignment vertical="center"/>
    </xf>
    <xf numFmtId="6" fontId="14" fillId="0" borderId="57" xfId="199" applyNumberFormat="1" applyFont="1" applyBorder="1" applyAlignment="1">
      <alignment horizontal="right" vertical="center"/>
    </xf>
    <xf numFmtId="0" fontId="14" fillId="0" borderId="39" xfId="199" applyFont="1" applyBorder="1" applyAlignment="1">
      <alignment horizontal="left" vertical="center"/>
    </xf>
    <xf numFmtId="5" fontId="14" fillId="0" borderId="49" xfId="199" applyNumberFormat="1" applyFont="1" applyBorder="1" applyAlignment="1">
      <alignment vertical="center"/>
    </xf>
    <xf numFmtId="38" fontId="14" fillId="0" borderId="40" xfId="199" applyNumberFormat="1" applyFont="1" applyBorder="1" applyAlignment="1">
      <alignment vertical="center"/>
    </xf>
    <xf numFmtId="0" fontId="14" fillId="0" borderId="57" xfId="199" applyFont="1" applyBorder="1" applyAlignment="1">
      <alignment vertical="center"/>
    </xf>
    <xf numFmtId="0" fontId="14" fillId="0" borderId="32" xfId="199" applyFont="1" applyBorder="1" applyAlignment="1">
      <alignment vertical="center"/>
    </xf>
    <xf numFmtId="0" fontId="14" fillId="0" borderId="28" xfId="199" applyFont="1" applyBorder="1" applyAlignment="1">
      <alignment horizontal="center" vertical="center"/>
    </xf>
    <xf numFmtId="38" fontId="14" fillId="0" borderId="34" xfId="199" applyNumberFormat="1" applyFont="1" applyBorder="1" applyAlignment="1">
      <alignment horizontal="center" vertical="center"/>
    </xf>
    <xf numFmtId="38" fontId="14" fillId="0" borderId="28" xfId="199" applyNumberFormat="1" applyFont="1" applyBorder="1" applyAlignment="1">
      <alignment horizontal="center" vertical="center"/>
    </xf>
    <xf numFmtId="0" fontId="14" fillId="0" borderId="58" xfId="199" applyFont="1" applyBorder="1" applyAlignment="1">
      <alignment horizontal="center" vertical="center"/>
    </xf>
    <xf numFmtId="38" fontId="14" fillId="0" borderId="59" xfId="199" applyNumberFormat="1" applyFont="1" applyBorder="1" applyAlignment="1">
      <alignment horizontal="center" vertical="center"/>
    </xf>
    <xf numFmtId="0" fontId="14" fillId="0" borderId="31" xfId="199" applyFont="1" applyBorder="1" applyAlignment="1">
      <alignment horizontal="center" vertical="center"/>
    </xf>
    <xf numFmtId="0" fontId="14" fillId="0" borderId="28" xfId="199" applyFont="1" applyBorder="1" applyAlignment="1">
      <alignment vertical="center"/>
    </xf>
    <xf numFmtId="176" fontId="14" fillId="0" borderId="28" xfId="199" applyNumberFormat="1" applyFont="1" applyBorder="1" applyAlignment="1">
      <alignment vertical="center"/>
    </xf>
    <xf numFmtId="38" fontId="14" fillId="0" borderId="28" xfId="199" applyNumberFormat="1" applyFont="1" applyBorder="1" applyAlignment="1">
      <alignment vertical="center"/>
    </xf>
    <xf numFmtId="38" fontId="14" fillId="0" borderId="34" xfId="199" applyNumberFormat="1" applyFont="1" applyBorder="1" applyAlignment="1">
      <alignment vertical="center"/>
    </xf>
    <xf numFmtId="0" fontId="14" fillId="0" borderId="33" xfId="199" applyFont="1" applyBorder="1" applyAlignment="1">
      <alignment horizontal="center" vertical="center"/>
    </xf>
    <xf numFmtId="0" fontId="14" fillId="0" borderId="28" xfId="199" applyFont="1" applyBorder="1" applyAlignment="1">
      <alignment horizontal="right" vertical="center"/>
    </xf>
    <xf numFmtId="0" fontId="14" fillId="0" borderId="33" xfId="199" applyFont="1" applyBorder="1" applyAlignment="1">
      <alignment vertical="center"/>
    </xf>
    <xf numFmtId="38" fontId="14" fillId="0" borderId="28" xfId="199" applyNumberFormat="1" applyFont="1" applyBorder="1" applyAlignment="1">
      <alignment horizontal="right" vertical="center"/>
    </xf>
    <xf numFmtId="10" fontId="14" fillId="0" borderId="33" xfId="199" applyNumberFormat="1" applyFont="1" applyBorder="1" applyAlignment="1">
      <alignment horizontal="center" vertical="center"/>
    </xf>
    <xf numFmtId="38" fontId="14" fillId="0" borderId="0" xfId="199" applyNumberFormat="1" applyFont="1" applyAlignment="1">
      <alignment vertical="center"/>
    </xf>
    <xf numFmtId="177" fontId="14" fillId="0" borderId="33" xfId="199" applyNumberFormat="1" applyFont="1" applyBorder="1" applyAlignment="1">
      <alignment horizontal="center" vertical="center"/>
    </xf>
    <xf numFmtId="0" fontId="14" fillId="0" borderId="60" xfId="199" applyFont="1" applyBorder="1" applyAlignment="1">
      <alignment vertical="center"/>
    </xf>
    <xf numFmtId="2" fontId="14" fillId="0" borderId="34" xfId="199" applyNumberFormat="1" applyFont="1" applyBorder="1" applyAlignment="1">
      <alignment vertical="center"/>
    </xf>
    <xf numFmtId="4" fontId="14" fillId="0" borderId="33" xfId="199" applyNumberFormat="1" applyFont="1" applyBorder="1" applyAlignment="1">
      <alignment horizontal="center" vertical="center"/>
    </xf>
    <xf numFmtId="38" fontId="14" fillId="0" borderId="28" xfId="200" applyNumberFormat="1" applyFont="1" applyBorder="1" applyAlignment="1">
      <alignment vertical="center"/>
    </xf>
    <xf numFmtId="38" fontId="14" fillId="0" borderId="33" xfId="199" applyNumberFormat="1" applyFont="1" applyBorder="1" applyAlignment="1">
      <alignment vertical="center"/>
    </xf>
    <xf numFmtId="177" fontId="14" fillId="0" borderId="33" xfId="199" applyNumberFormat="1" applyFont="1" applyBorder="1" applyAlignment="1">
      <alignment vertical="center"/>
    </xf>
    <xf numFmtId="0" fontId="14" fillId="0" borderId="35" xfId="199" applyFont="1" applyBorder="1" applyAlignment="1">
      <alignment vertical="center"/>
    </xf>
    <xf numFmtId="0" fontId="14" fillId="0" borderId="36" xfId="199" applyFont="1" applyBorder="1" applyAlignment="1">
      <alignment vertical="center"/>
    </xf>
    <xf numFmtId="176" fontId="14" fillId="0" borderId="36" xfId="199" applyNumberFormat="1" applyFont="1" applyBorder="1" applyAlignment="1">
      <alignment vertical="center"/>
    </xf>
    <xf numFmtId="0" fontId="14" fillId="0" borderId="36" xfId="199" applyFont="1" applyBorder="1" applyAlignment="1">
      <alignment horizontal="center" vertical="center"/>
    </xf>
    <xf numFmtId="38" fontId="14" fillId="0" borderId="36" xfId="199" applyNumberFormat="1" applyFont="1" applyBorder="1" applyAlignment="1">
      <alignment vertical="center"/>
    </xf>
    <xf numFmtId="38" fontId="14" fillId="0" borderId="61" xfId="199" applyNumberFormat="1" applyFont="1" applyBorder="1" applyAlignment="1">
      <alignment vertical="center"/>
    </xf>
    <xf numFmtId="38" fontId="14" fillId="0" borderId="37" xfId="199" applyNumberFormat="1" applyFont="1" applyBorder="1" applyAlignment="1">
      <alignment vertical="center"/>
    </xf>
    <xf numFmtId="176" fontId="14" fillId="0" borderId="0" xfId="199" applyNumberFormat="1" applyFont="1" applyAlignment="1">
      <alignment vertical="center"/>
    </xf>
    <xf numFmtId="0" fontId="14" fillId="0" borderId="0" xfId="199" applyFont="1" applyAlignment="1">
      <alignment horizontal="center" vertical="center"/>
    </xf>
    <xf numFmtId="5" fontId="58" fillId="0" borderId="62" xfId="199" applyNumberFormat="1" applyFont="1" applyBorder="1" applyAlignment="1">
      <alignment vertical="center"/>
    </xf>
    <xf numFmtId="6" fontId="59" fillId="0" borderId="48" xfId="199" applyNumberFormat="1" applyFont="1" applyBorder="1" applyAlignment="1">
      <alignment horizontal="right" vertical="center"/>
    </xf>
    <xf numFmtId="0" fontId="69" fillId="0" borderId="0" xfId="193" applyFont="1"/>
    <xf numFmtId="0" fontId="70" fillId="0" borderId="0" xfId="193" applyFont="1"/>
    <xf numFmtId="0" fontId="71" fillId="0" borderId="0" xfId="193" applyFont="1"/>
    <xf numFmtId="0" fontId="74" fillId="0" borderId="0" xfId="193" applyFont="1"/>
    <xf numFmtId="0" fontId="7" fillId="0" borderId="0" xfId="193"/>
    <xf numFmtId="3" fontId="0" fillId="0" borderId="0" xfId="198" applyNumberFormat="1" applyFont="1" applyAlignment="1">
      <alignment horizontal="left" vertical="center"/>
    </xf>
    <xf numFmtId="3" fontId="0" fillId="0" borderId="0" xfId="198" applyNumberFormat="1" applyFont="1" applyAlignment="1">
      <alignment vertical="center"/>
    </xf>
    <xf numFmtId="4" fontId="0" fillId="0" borderId="0" xfId="198" applyNumberFormat="1" applyFont="1" applyAlignment="1">
      <alignment vertical="center"/>
    </xf>
    <xf numFmtId="3" fontId="0" fillId="0" borderId="0" xfId="198" applyNumberFormat="1" applyFont="1" applyAlignment="1">
      <alignment horizontal="right" vertical="center"/>
    </xf>
    <xf numFmtId="3" fontId="0" fillId="0" borderId="38" xfId="198" applyNumberFormat="1" applyFont="1" applyBorder="1" applyAlignment="1">
      <alignment horizontal="center" vertical="center"/>
    </xf>
    <xf numFmtId="3" fontId="0" fillId="0" borderId="39" xfId="198" applyNumberFormat="1" applyFont="1" applyBorder="1" applyAlignment="1">
      <alignment horizontal="center" vertical="center"/>
    </xf>
    <xf numFmtId="4" fontId="0" fillId="0" borderId="39" xfId="198" applyNumberFormat="1" applyFont="1" applyBorder="1" applyAlignment="1">
      <alignment horizontal="center" vertical="center"/>
    </xf>
    <xf numFmtId="3" fontId="0" fillId="0" borderId="40" xfId="198" applyNumberFormat="1" applyFont="1" applyBorder="1" applyAlignment="1">
      <alignment horizontal="center" vertical="center"/>
    </xf>
    <xf numFmtId="3" fontId="0" fillId="32" borderId="4" xfId="198" applyNumberFormat="1" applyFont="1" applyFill="1" applyBorder="1" applyAlignment="1">
      <alignment horizontal="center" vertical="center"/>
    </xf>
    <xf numFmtId="3" fontId="0" fillId="0" borderId="41" xfId="198" applyNumberFormat="1" applyFont="1" applyBorder="1" applyAlignment="1">
      <alignment horizontal="center" vertical="center"/>
    </xf>
    <xf numFmtId="3" fontId="0" fillId="0" borderId="42" xfId="198" applyNumberFormat="1" applyFont="1" applyBorder="1" applyAlignment="1">
      <alignment vertical="center"/>
    </xf>
    <xf numFmtId="4" fontId="0" fillId="0" borderId="42" xfId="198" applyNumberFormat="1" applyFont="1" applyBorder="1" applyAlignment="1">
      <alignment vertical="center"/>
    </xf>
    <xf numFmtId="178" fontId="0" fillId="0" borderId="28" xfId="198" applyNumberFormat="1" applyFont="1" applyBorder="1" applyAlignment="1">
      <alignment vertical="center"/>
    </xf>
    <xf numFmtId="3" fontId="0" fillId="0" borderId="43" xfId="198" applyNumberFormat="1" applyFont="1" applyBorder="1" applyAlignment="1">
      <alignment vertical="center"/>
    </xf>
    <xf numFmtId="3" fontId="0" fillId="0" borderId="51" xfId="198" applyNumberFormat="1" applyFont="1" applyBorder="1" applyAlignment="1">
      <alignment horizontal="center" vertical="center"/>
    </xf>
    <xf numFmtId="3" fontId="0" fillId="0" borderId="32" xfId="198" applyNumberFormat="1" applyFont="1" applyBorder="1" applyAlignment="1">
      <alignment horizontal="center" vertical="center"/>
    </xf>
    <xf numFmtId="3" fontId="0" fillId="0" borderId="28" xfId="198" applyNumberFormat="1" applyFont="1" applyBorder="1" applyAlignment="1">
      <alignment vertical="center"/>
    </xf>
    <xf numFmtId="4" fontId="0" fillId="0" borderId="28" xfId="198" applyNumberFormat="1" applyFont="1" applyBorder="1" applyAlignment="1">
      <alignment vertical="center"/>
    </xf>
    <xf numFmtId="3" fontId="0" fillId="0" borderId="33" xfId="198" applyNumberFormat="1" applyFont="1" applyBorder="1" applyAlignment="1">
      <alignment vertical="center"/>
    </xf>
    <xf numFmtId="4" fontId="0" fillId="0" borderId="52" xfId="198" applyNumberFormat="1" applyFont="1" applyBorder="1" applyAlignment="1">
      <alignment vertical="center"/>
    </xf>
    <xf numFmtId="3" fontId="0" fillId="0" borderId="52" xfId="198" applyNumberFormat="1" applyFont="1" applyBorder="1" applyAlignment="1">
      <alignment horizontal="center" vertical="center"/>
    </xf>
    <xf numFmtId="3" fontId="0" fillId="0" borderId="52" xfId="198" applyNumberFormat="1" applyFont="1" applyBorder="1" applyAlignment="1">
      <alignment vertical="center"/>
    </xf>
    <xf numFmtId="3" fontId="0" fillId="0" borderId="35" xfId="198" applyNumberFormat="1" applyFont="1" applyBorder="1" applyAlignment="1">
      <alignment horizontal="center" vertical="center" shrinkToFit="1"/>
    </xf>
    <xf numFmtId="3" fontId="0" fillId="0" borderId="36" xfId="198" applyNumberFormat="1" applyFont="1" applyBorder="1" applyAlignment="1">
      <alignment horizontal="center" vertical="center"/>
    </xf>
    <xf numFmtId="3" fontId="0" fillId="0" borderId="36" xfId="198" applyNumberFormat="1" applyFont="1" applyBorder="1" applyAlignment="1">
      <alignment vertical="center"/>
    </xf>
    <xf numFmtId="4" fontId="0" fillId="0" borderId="36" xfId="198" applyNumberFormat="1" applyFont="1" applyBorder="1" applyAlignment="1">
      <alignment vertical="center"/>
    </xf>
    <xf numFmtId="3" fontId="0" fillId="0" borderId="37" xfId="198" applyNumberFormat="1" applyFont="1" applyBorder="1" applyAlignment="1">
      <alignment vertical="center"/>
    </xf>
    <xf numFmtId="3" fontId="0" fillId="0" borderId="53" xfId="198" applyNumberFormat="1" applyFont="1" applyBorder="1" applyAlignment="1">
      <alignment vertical="center"/>
    </xf>
    <xf numFmtId="3" fontId="0" fillId="0" borderId="0" xfId="198" applyNumberFormat="1" applyFont="1" applyAlignment="1">
      <alignment horizontal="center" vertical="center" shrinkToFit="1"/>
    </xf>
    <xf numFmtId="3" fontId="0" fillId="0" borderId="0" xfId="198" applyNumberFormat="1" applyFont="1" applyAlignment="1">
      <alignment horizontal="center" vertical="center"/>
    </xf>
    <xf numFmtId="178" fontId="0" fillId="0" borderId="42" xfId="198" applyNumberFormat="1" applyFont="1" applyBorder="1" applyAlignment="1">
      <alignment vertical="center"/>
    </xf>
    <xf numFmtId="178" fontId="0" fillId="0" borderId="36" xfId="198" applyNumberFormat="1" applyFont="1" applyBorder="1" applyAlignment="1">
      <alignment vertical="center"/>
    </xf>
    <xf numFmtId="178" fontId="0" fillId="0" borderId="0" xfId="198" applyNumberFormat="1" applyFont="1" applyAlignment="1">
      <alignment vertical="center"/>
    </xf>
    <xf numFmtId="3" fontId="0" fillId="0" borderId="44" xfId="198" applyNumberFormat="1" applyFont="1" applyBorder="1" applyAlignment="1">
      <alignment horizontal="center" vertical="center"/>
    </xf>
    <xf numFmtId="3" fontId="0" fillId="0" borderId="45" xfId="198" applyNumberFormat="1" applyFont="1" applyBorder="1" applyAlignment="1">
      <alignment horizontal="center" vertical="center"/>
    </xf>
    <xf numFmtId="3" fontId="0" fillId="0" borderId="45" xfId="198" applyNumberFormat="1" applyFont="1" applyBorder="1" applyAlignment="1">
      <alignment horizontal="left" vertical="center"/>
    </xf>
    <xf numFmtId="3" fontId="0" fillId="0" borderId="46" xfId="198" applyNumberFormat="1" applyFont="1" applyBorder="1" applyAlignment="1">
      <alignment horizontal="center" vertical="center"/>
    </xf>
    <xf numFmtId="4" fontId="0" fillId="0" borderId="28" xfId="198" applyNumberFormat="1" applyFont="1" applyBorder="1" applyAlignment="1">
      <alignment vertical="center" shrinkToFit="1"/>
    </xf>
    <xf numFmtId="3" fontId="0" fillId="0" borderId="28" xfId="198" applyNumberFormat="1" applyFont="1" applyBorder="1" applyAlignment="1">
      <alignment horizontal="center" vertical="center"/>
    </xf>
    <xf numFmtId="3" fontId="0" fillId="0" borderId="35" xfId="198" applyNumberFormat="1" applyFont="1" applyBorder="1" applyAlignment="1">
      <alignment horizontal="center" vertical="center"/>
    </xf>
    <xf numFmtId="4" fontId="0" fillId="0" borderId="39" xfId="198" applyNumberFormat="1" applyFont="1" applyBorder="1" applyAlignment="1">
      <alignment vertical="center"/>
    </xf>
    <xf numFmtId="3" fontId="0" fillId="0" borderId="39" xfId="198" applyNumberFormat="1" applyFont="1" applyBorder="1" applyAlignment="1">
      <alignment vertical="center"/>
    </xf>
    <xf numFmtId="3" fontId="0" fillId="32" borderId="51" xfId="198" applyNumberFormat="1" applyFont="1" applyFill="1" applyBorder="1" applyAlignment="1">
      <alignment horizontal="center" vertical="center"/>
    </xf>
    <xf numFmtId="3" fontId="0" fillId="0" borderId="40" xfId="198" applyNumberFormat="1" applyFont="1" applyBorder="1" applyAlignment="1">
      <alignment vertical="center"/>
    </xf>
    <xf numFmtId="3" fontId="0" fillId="32" borderId="52" xfId="198" applyNumberFormat="1" applyFont="1" applyFill="1" applyBorder="1" applyAlignment="1">
      <alignment horizontal="center" vertical="center"/>
    </xf>
    <xf numFmtId="178" fontId="0" fillId="33" borderId="52" xfId="198" applyNumberFormat="1" applyFont="1" applyFill="1" applyBorder="1" applyAlignment="1">
      <alignment vertical="center"/>
    </xf>
    <xf numFmtId="3" fontId="0" fillId="0" borderId="53" xfId="198" applyNumberFormat="1" applyFont="1" applyBorder="1" applyAlignment="1">
      <alignment horizontal="center" vertical="center"/>
    </xf>
    <xf numFmtId="3" fontId="7" fillId="0" borderId="51" xfId="198" applyNumberFormat="1" applyBorder="1" applyAlignment="1">
      <alignment horizontal="center" vertical="center"/>
    </xf>
    <xf numFmtId="4" fontId="7" fillId="0" borderId="52" xfId="198" applyNumberFormat="1" applyBorder="1" applyAlignment="1">
      <alignment vertical="center"/>
    </xf>
    <xf numFmtId="3" fontId="7" fillId="0" borderId="52" xfId="198" applyNumberFormat="1" applyBorder="1" applyAlignment="1">
      <alignment horizontal="center" vertical="center"/>
    </xf>
    <xf numFmtId="3" fontId="7" fillId="0" borderId="52" xfId="198" applyNumberFormat="1" applyBorder="1" applyAlignment="1">
      <alignment vertical="center"/>
    </xf>
    <xf numFmtId="3" fontId="7" fillId="0" borderId="0" xfId="198" applyNumberFormat="1" applyAlignment="1">
      <alignment horizontal="left" vertical="center"/>
    </xf>
    <xf numFmtId="3" fontId="7" fillId="0" borderId="0" xfId="198" applyNumberFormat="1" applyAlignment="1">
      <alignment vertical="center"/>
    </xf>
    <xf numFmtId="4" fontId="7" fillId="0" borderId="0" xfId="198" applyNumberFormat="1" applyAlignment="1">
      <alignment vertical="center"/>
    </xf>
    <xf numFmtId="3" fontId="7" fillId="0" borderId="0" xfId="198" applyNumberFormat="1" applyAlignment="1">
      <alignment horizontal="right" vertical="center"/>
    </xf>
    <xf numFmtId="3" fontId="7" fillId="0" borderId="38" xfId="198" applyNumberFormat="1" applyBorder="1" applyAlignment="1">
      <alignment horizontal="center" vertical="center"/>
    </xf>
    <xf numFmtId="3" fontId="7" fillId="0" borderId="39" xfId="198" applyNumberFormat="1" applyBorder="1" applyAlignment="1">
      <alignment horizontal="center" vertical="center"/>
    </xf>
    <xf numFmtId="4" fontId="7" fillId="0" borderId="39" xfId="198" applyNumberFormat="1" applyBorder="1" applyAlignment="1">
      <alignment horizontal="center" vertical="center"/>
    </xf>
    <xf numFmtId="3" fontId="7" fillId="0" borderId="40" xfId="198" applyNumberFormat="1" applyBorder="1" applyAlignment="1">
      <alignment horizontal="center" vertical="center"/>
    </xf>
    <xf numFmtId="3" fontId="7" fillId="32" borderId="4" xfId="198" applyNumberFormat="1" applyFill="1" applyBorder="1" applyAlignment="1">
      <alignment horizontal="center" vertical="center"/>
    </xf>
    <xf numFmtId="3" fontId="7" fillId="0" borderId="41" xfId="198" applyNumberFormat="1" applyBorder="1" applyAlignment="1">
      <alignment horizontal="center" vertical="center"/>
    </xf>
    <xf numFmtId="3" fontId="7" fillId="0" borderId="42" xfId="198" applyNumberFormat="1" applyBorder="1" applyAlignment="1">
      <alignment vertical="center"/>
    </xf>
    <xf numFmtId="4" fontId="7" fillId="0" borderId="42" xfId="198" applyNumberFormat="1" applyBorder="1" applyAlignment="1">
      <alignment vertical="center"/>
    </xf>
    <xf numFmtId="178" fontId="7" fillId="0" borderId="28" xfId="198" applyNumberFormat="1" applyBorder="1" applyAlignment="1">
      <alignment vertical="center"/>
    </xf>
    <xf numFmtId="3" fontId="7" fillId="0" borderId="43" xfId="198" applyNumberFormat="1" applyBorder="1" applyAlignment="1">
      <alignment vertical="center"/>
    </xf>
    <xf numFmtId="3" fontId="7" fillId="0" borderId="32" xfId="198" applyNumberFormat="1" applyBorder="1" applyAlignment="1">
      <alignment horizontal="center" vertical="center"/>
    </xf>
    <xf numFmtId="3" fontId="7" fillId="0" borderId="28" xfId="198" applyNumberFormat="1" applyBorder="1" applyAlignment="1">
      <alignment vertical="center"/>
    </xf>
    <xf numFmtId="4" fontId="7" fillId="0" borderId="28" xfId="198" applyNumberFormat="1" applyBorder="1" applyAlignment="1">
      <alignment vertical="center"/>
    </xf>
    <xf numFmtId="3" fontId="7" fillId="0" borderId="33" xfId="198" applyNumberFormat="1" applyBorder="1" applyAlignment="1">
      <alignment vertical="center"/>
    </xf>
    <xf numFmtId="3" fontId="7" fillId="0" borderId="35" xfId="198" applyNumberFormat="1" applyBorder="1" applyAlignment="1">
      <alignment horizontal="center" vertical="center" shrinkToFit="1"/>
    </xf>
    <xf numFmtId="3" fontId="7" fillId="0" borderId="36" xfId="198" applyNumberFormat="1" applyBorder="1" applyAlignment="1">
      <alignment horizontal="center" vertical="center"/>
    </xf>
    <xf numFmtId="3" fontId="7" fillId="0" borderId="36" xfId="198" applyNumberFormat="1" applyBorder="1" applyAlignment="1">
      <alignment vertical="center"/>
    </xf>
    <xf numFmtId="4" fontId="7" fillId="0" borderId="36" xfId="198" applyNumberFormat="1" applyBorder="1" applyAlignment="1">
      <alignment vertical="center"/>
    </xf>
    <xf numFmtId="3" fontId="7" fillId="0" borderId="37" xfId="198" applyNumberFormat="1" applyBorder="1" applyAlignment="1">
      <alignment vertical="center"/>
    </xf>
    <xf numFmtId="3" fontId="7" fillId="0" borderId="53" xfId="198" applyNumberFormat="1" applyBorder="1" applyAlignment="1">
      <alignment vertical="center"/>
    </xf>
    <xf numFmtId="178" fontId="7" fillId="0" borderId="42" xfId="198" applyNumberFormat="1" applyBorder="1" applyAlignment="1">
      <alignment vertical="center"/>
    </xf>
    <xf numFmtId="178" fontId="7" fillId="0" borderId="36" xfId="198" applyNumberFormat="1" applyBorder="1" applyAlignment="1">
      <alignment vertical="center"/>
    </xf>
    <xf numFmtId="3" fontId="7" fillId="0" borderId="44" xfId="198" applyNumberFormat="1" applyBorder="1" applyAlignment="1">
      <alignment horizontal="center" vertical="center"/>
    </xf>
    <xf numFmtId="3" fontId="7" fillId="0" borderId="45" xfId="198" applyNumberFormat="1" applyBorder="1" applyAlignment="1">
      <alignment horizontal="center" vertical="center"/>
    </xf>
    <xf numFmtId="3" fontId="7" fillId="0" borderId="45" xfId="198" applyNumberFormat="1" applyBorder="1" applyAlignment="1">
      <alignment horizontal="left" vertical="center"/>
    </xf>
    <xf numFmtId="3" fontId="7" fillId="0" borderId="46" xfId="198" applyNumberFormat="1" applyBorder="1" applyAlignment="1">
      <alignment horizontal="center" vertical="center"/>
    </xf>
    <xf numFmtId="4" fontId="7" fillId="0" borderId="28" xfId="198" applyNumberFormat="1" applyBorder="1" applyAlignment="1">
      <alignment vertical="center" shrinkToFit="1"/>
    </xf>
    <xf numFmtId="3" fontId="7" fillId="0" borderId="28" xfId="198" applyNumberFormat="1" applyBorder="1" applyAlignment="1">
      <alignment horizontal="center" vertical="center"/>
    </xf>
    <xf numFmtId="3" fontId="7" fillId="0" borderId="35" xfId="198" applyNumberFormat="1" applyBorder="1" applyAlignment="1">
      <alignment horizontal="center" vertical="center"/>
    </xf>
    <xf numFmtId="4" fontId="7" fillId="0" borderId="39" xfId="198" applyNumberFormat="1" applyBorder="1" applyAlignment="1">
      <alignment vertical="center"/>
    </xf>
    <xf numFmtId="3" fontId="7" fillId="0" borderId="39" xfId="198" applyNumberFormat="1" applyBorder="1" applyAlignment="1">
      <alignment vertical="center"/>
    </xf>
    <xf numFmtId="3" fontId="7" fillId="32" borderId="51" xfId="198" applyNumberFormat="1" applyFill="1" applyBorder="1" applyAlignment="1">
      <alignment horizontal="center" vertical="center"/>
    </xf>
    <xf numFmtId="3" fontId="7" fillId="0" borderId="40" xfId="198" applyNumberFormat="1" applyBorder="1" applyAlignment="1">
      <alignment vertical="center"/>
    </xf>
    <xf numFmtId="3" fontId="7" fillId="32" borderId="52" xfId="198" applyNumberFormat="1" applyFill="1" applyBorder="1" applyAlignment="1">
      <alignment horizontal="center" vertical="center"/>
    </xf>
    <xf numFmtId="178" fontId="7" fillId="33" borderId="52" xfId="198" applyNumberFormat="1" applyFill="1" applyBorder="1" applyAlignment="1">
      <alignment vertical="center"/>
    </xf>
    <xf numFmtId="3" fontId="7" fillId="0" borderId="53" xfId="198" applyNumberFormat="1" applyBorder="1" applyAlignment="1">
      <alignment horizontal="center" vertical="center"/>
    </xf>
    <xf numFmtId="3" fontId="76" fillId="0" borderId="0" xfId="198" applyNumberFormat="1" applyFont="1" applyAlignment="1">
      <alignment vertical="center"/>
    </xf>
    <xf numFmtId="3" fontId="81" fillId="0" borderId="28" xfId="198" applyNumberFormat="1" applyFont="1" applyBorder="1" applyAlignment="1">
      <alignment vertical="center"/>
    </xf>
    <xf numFmtId="3" fontId="0" fillId="34" borderId="39" xfId="198" applyNumberFormat="1" applyFont="1" applyFill="1" applyBorder="1" applyAlignment="1">
      <alignment vertical="center"/>
    </xf>
    <xf numFmtId="0" fontId="70" fillId="0" borderId="0" xfId="193" applyFont="1" applyAlignment="1">
      <alignment vertical="center"/>
    </xf>
    <xf numFmtId="0" fontId="71" fillId="0" borderId="0" xfId="193" applyFont="1" applyAlignment="1">
      <alignment vertical="center"/>
    </xf>
    <xf numFmtId="0" fontId="83" fillId="0" borderId="78" xfId="193" applyFont="1" applyBorder="1" applyAlignment="1">
      <alignment horizontal="center" vertical="center"/>
    </xf>
    <xf numFmtId="176" fontId="85" fillId="36" borderId="28" xfId="189" applyNumberFormat="1" applyFont="1" applyFill="1" applyBorder="1">
      <alignment vertical="center"/>
    </xf>
    <xf numFmtId="176" fontId="85" fillId="36" borderId="34" xfId="189" applyNumberFormat="1" applyFont="1" applyFill="1" applyBorder="1">
      <alignment vertical="center"/>
    </xf>
    <xf numFmtId="176" fontId="85" fillId="36" borderId="84" xfId="189" applyNumberFormat="1" applyFont="1" applyFill="1" applyBorder="1">
      <alignment vertical="center"/>
    </xf>
    <xf numFmtId="176" fontId="84" fillId="36" borderId="28" xfId="189" applyNumberFormat="1" applyFont="1" applyFill="1" applyBorder="1">
      <alignment vertical="center"/>
    </xf>
    <xf numFmtId="176" fontId="84" fillId="0" borderId="28" xfId="189" applyNumberFormat="1" applyFont="1" applyBorder="1">
      <alignment vertical="center"/>
    </xf>
    <xf numFmtId="176" fontId="84" fillId="0" borderId="34" xfId="189" applyNumberFormat="1" applyFont="1" applyBorder="1">
      <alignment vertical="center"/>
    </xf>
    <xf numFmtId="176" fontId="84" fillId="35" borderId="84" xfId="189" applyNumberFormat="1" applyFont="1" applyFill="1" applyBorder="1">
      <alignment vertical="center"/>
    </xf>
    <xf numFmtId="176" fontId="83" fillId="0" borderId="0" xfId="193" applyNumberFormat="1" applyFont="1"/>
    <xf numFmtId="0" fontId="83" fillId="0" borderId="0" xfId="193" applyFont="1"/>
    <xf numFmtId="0" fontId="83" fillId="0" borderId="81" xfId="193" applyFont="1" applyBorder="1" applyAlignment="1">
      <alignment horizontal="center" vertical="center"/>
    </xf>
    <xf numFmtId="176" fontId="84" fillId="36" borderId="28" xfId="197" applyNumberFormat="1" applyFont="1" applyFill="1" applyBorder="1" applyAlignment="1">
      <alignment horizontal="center" vertical="center" wrapText="1" shrinkToFit="1"/>
    </xf>
    <xf numFmtId="176" fontId="84" fillId="36" borderId="28" xfId="189" applyNumberFormat="1" applyFont="1" applyFill="1" applyBorder="1" applyAlignment="1">
      <alignment horizontal="center" vertical="center"/>
    </xf>
    <xf numFmtId="38" fontId="84" fillId="37" borderId="28" xfId="254" applyFont="1" applyFill="1" applyBorder="1" applyAlignment="1">
      <alignment horizontal="center" vertical="center"/>
    </xf>
    <xf numFmtId="9" fontId="84" fillId="38" borderId="28" xfId="252" applyFont="1" applyFill="1" applyBorder="1" applyAlignment="1">
      <alignment horizontal="center" vertical="center"/>
    </xf>
    <xf numFmtId="176" fontId="84" fillId="36" borderId="28" xfId="252" quotePrefix="1" applyNumberFormat="1" applyFont="1" applyFill="1" applyBorder="1" applyAlignment="1">
      <alignment horizontal="center" vertical="center"/>
    </xf>
    <xf numFmtId="176" fontId="84" fillId="0" borderId="28" xfId="189" applyNumberFormat="1" applyFont="1" applyBorder="1" applyAlignment="1">
      <alignment horizontal="center" vertical="center"/>
    </xf>
    <xf numFmtId="9" fontId="84" fillId="35" borderId="28" xfId="252" applyFont="1" applyFill="1" applyBorder="1" applyAlignment="1">
      <alignment horizontal="center" vertical="center"/>
    </xf>
    <xf numFmtId="0" fontId="87" fillId="0" borderId="42" xfId="193" applyFont="1" applyBorder="1" applyAlignment="1">
      <alignment vertical="center"/>
    </xf>
    <xf numFmtId="38" fontId="84" fillId="0" borderId="28" xfId="254" applyFont="1" applyFill="1" applyBorder="1" applyAlignment="1">
      <alignment vertical="center" wrapText="1"/>
    </xf>
    <xf numFmtId="38" fontId="84" fillId="0" borderId="28" xfId="254" applyFont="1" applyFill="1" applyBorder="1" applyAlignment="1">
      <alignment vertical="center"/>
    </xf>
    <xf numFmtId="38" fontId="84" fillId="0" borderId="28" xfId="254" applyFont="1" applyFill="1" applyBorder="1" applyAlignment="1">
      <alignment horizontal="center" vertical="center"/>
    </xf>
    <xf numFmtId="38" fontId="91" fillId="0" borderId="28" xfId="254" applyFont="1" applyFill="1" applyBorder="1" applyAlignment="1">
      <alignment horizontal="center" vertical="center"/>
    </xf>
    <xf numFmtId="38" fontId="89" fillId="0" borderId="28" xfId="254" applyFont="1" applyFill="1" applyBorder="1" applyAlignment="1">
      <alignment vertical="center" wrapText="1"/>
    </xf>
    <xf numFmtId="176" fontId="89" fillId="0" borderId="28" xfId="254" applyNumberFormat="1" applyFont="1" applyFill="1" applyBorder="1" applyAlignment="1">
      <alignment horizontal="center" vertical="center"/>
    </xf>
    <xf numFmtId="38" fontId="89" fillId="0" borderId="28" xfId="254" applyFont="1" applyFill="1" applyBorder="1" applyAlignment="1">
      <alignment horizontal="center" vertical="center"/>
    </xf>
    <xf numFmtId="38" fontId="89" fillId="0" borderId="34" xfId="254" applyFont="1" applyFill="1" applyBorder="1" applyAlignment="1">
      <alignment vertical="center"/>
    </xf>
    <xf numFmtId="176" fontId="89" fillId="36" borderId="28" xfId="197" applyNumberFormat="1" applyFont="1" applyFill="1" applyBorder="1" applyAlignment="1">
      <alignment horizontal="center" vertical="center" shrinkToFit="1"/>
    </xf>
    <xf numFmtId="176" fontId="89" fillId="36" borderId="28" xfId="194" applyNumberFormat="1" applyFont="1" applyFill="1" applyBorder="1" applyAlignment="1">
      <alignment vertical="center" shrinkToFit="1"/>
    </xf>
    <xf numFmtId="38" fontId="89" fillId="37" borderId="42" xfId="254" applyFont="1" applyFill="1" applyBorder="1" applyAlignment="1">
      <alignment vertical="center"/>
    </xf>
    <xf numFmtId="38" fontId="89" fillId="0" borderId="28" xfId="254" applyFont="1" applyFill="1" applyBorder="1" applyAlignment="1">
      <alignment vertical="center"/>
    </xf>
    <xf numFmtId="176" fontId="89" fillId="36" borderId="28" xfId="194" applyNumberFormat="1" applyFont="1" applyFill="1" applyBorder="1" applyAlignment="1">
      <alignment horizontal="center" vertical="center"/>
    </xf>
    <xf numFmtId="176" fontId="89" fillId="39" borderId="28" xfId="194" applyNumberFormat="1" applyFont="1" applyFill="1" applyBorder="1" applyAlignment="1">
      <alignment horizontal="center" vertical="center" shrinkToFit="1"/>
    </xf>
    <xf numFmtId="38" fontId="89" fillId="39" borderId="0" xfId="254" applyFont="1" applyFill="1" applyAlignment="1">
      <alignment vertical="center"/>
    </xf>
    <xf numFmtId="9" fontId="89" fillId="0" borderId="28" xfId="252" applyFont="1" applyFill="1" applyBorder="1" applyAlignment="1">
      <alignment horizontal="center" vertical="center"/>
    </xf>
    <xf numFmtId="176" fontId="89" fillId="0" borderId="28" xfId="194" applyNumberFormat="1" applyFont="1" applyBorder="1">
      <alignment vertical="center"/>
    </xf>
    <xf numFmtId="176" fontId="89" fillId="35" borderId="0" xfId="193" applyNumberFormat="1" applyFont="1" applyFill="1" applyAlignment="1">
      <alignment vertical="center"/>
    </xf>
    <xf numFmtId="176" fontId="89" fillId="40" borderId="0" xfId="193" applyNumberFormat="1" applyFont="1" applyFill="1" applyAlignment="1">
      <alignment vertical="center"/>
    </xf>
    <xf numFmtId="176" fontId="89" fillId="41" borderId="28" xfId="194" applyNumberFormat="1" applyFont="1" applyFill="1" applyBorder="1" applyAlignment="1">
      <alignment horizontal="center" vertical="center" shrinkToFit="1"/>
    </xf>
    <xf numFmtId="38" fontId="89" fillId="41" borderId="0" xfId="254" applyFont="1" applyFill="1" applyAlignment="1">
      <alignment vertical="center"/>
    </xf>
    <xf numFmtId="176" fontId="89" fillId="42" borderId="28" xfId="194" applyNumberFormat="1" applyFont="1" applyFill="1" applyBorder="1" applyAlignment="1">
      <alignment horizontal="center" vertical="center" shrinkToFit="1"/>
    </xf>
    <xf numFmtId="38" fontId="89" fillId="42" borderId="0" xfId="254" applyFont="1" applyFill="1" applyAlignment="1">
      <alignment vertical="center"/>
    </xf>
    <xf numFmtId="176" fontId="89" fillId="0" borderId="0" xfId="193" applyNumberFormat="1" applyFont="1" applyAlignment="1">
      <alignment vertical="center"/>
    </xf>
    <xf numFmtId="0" fontId="89" fillId="0" borderId="0" xfId="193" applyFont="1" applyAlignment="1">
      <alignment vertical="center"/>
    </xf>
    <xf numFmtId="38" fontId="89" fillId="41" borderId="0" xfId="254" applyFont="1" applyFill="1" applyAlignment="1">
      <alignment horizontal="center" vertical="center"/>
    </xf>
    <xf numFmtId="49" fontId="88" fillId="0" borderId="28" xfId="249" applyNumberFormat="1" applyFont="1" applyBorder="1" applyAlignment="1">
      <alignment vertical="center"/>
    </xf>
    <xf numFmtId="3" fontId="74" fillId="36" borderId="28" xfId="197" applyNumberFormat="1" applyFont="1" applyFill="1" applyBorder="1" applyAlignment="1">
      <alignment horizontal="center" vertical="center" shrinkToFit="1"/>
    </xf>
    <xf numFmtId="38" fontId="74" fillId="0" borderId="28" xfId="194" applyNumberFormat="1" applyFont="1" applyBorder="1">
      <alignment vertical="center"/>
    </xf>
    <xf numFmtId="9" fontId="74" fillId="36" borderId="28" xfId="194" applyNumberFormat="1" applyFont="1" applyFill="1" applyBorder="1" applyAlignment="1">
      <alignment horizontal="center" vertical="center"/>
    </xf>
    <xf numFmtId="49" fontId="74" fillId="43" borderId="28" xfId="194" applyNumberFormat="1" applyFont="1" applyFill="1" applyBorder="1" applyAlignment="1">
      <alignment horizontal="center" vertical="center" shrinkToFit="1"/>
    </xf>
    <xf numFmtId="3" fontId="74" fillId="43" borderId="28" xfId="193" applyNumberFormat="1" applyFont="1" applyFill="1" applyBorder="1" applyAlignment="1">
      <alignment vertical="center"/>
    </xf>
    <xf numFmtId="9" fontId="74" fillId="0" borderId="28" xfId="252" applyFont="1" applyFill="1" applyBorder="1" applyAlignment="1">
      <alignment horizontal="center" vertical="center"/>
    </xf>
    <xf numFmtId="38" fontId="69" fillId="0" borderId="28" xfId="254" applyFont="1" applyFill="1" applyBorder="1" applyAlignment="1">
      <alignment horizontal="center" vertical="center"/>
    </xf>
    <xf numFmtId="49" fontId="69" fillId="0" borderId="28" xfId="249" applyNumberFormat="1" applyFont="1" applyBorder="1" applyAlignment="1">
      <alignment vertical="center"/>
    </xf>
    <xf numFmtId="176" fontId="69" fillId="39" borderId="28" xfId="194" applyNumberFormat="1" applyFont="1" applyFill="1" applyBorder="1" applyAlignment="1">
      <alignment horizontal="center" vertical="center" shrinkToFit="1"/>
    </xf>
    <xf numFmtId="38" fontId="69" fillId="39" borderId="0" xfId="254" applyFont="1" applyFill="1" applyAlignment="1">
      <alignment vertical="center"/>
    </xf>
    <xf numFmtId="176" fontId="69" fillId="40" borderId="0" xfId="193" applyNumberFormat="1" applyFont="1" applyFill="1" applyAlignment="1">
      <alignment vertical="center"/>
    </xf>
    <xf numFmtId="176" fontId="69" fillId="41" borderId="28" xfId="194" applyNumberFormat="1" applyFont="1" applyFill="1" applyBorder="1" applyAlignment="1">
      <alignment horizontal="center" vertical="center" shrinkToFit="1"/>
    </xf>
    <xf numFmtId="38" fontId="69" fillId="41" borderId="0" xfId="254" applyFont="1" applyFill="1" applyAlignment="1">
      <alignment horizontal="center" vertical="center"/>
    </xf>
    <xf numFmtId="176" fontId="69" fillId="42" borderId="28" xfId="194" applyNumberFormat="1" applyFont="1" applyFill="1" applyBorder="1" applyAlignment="1">
      <alignment horizontal="center" vertical="center" shrinkToFit="1"/>
    </xf>
    <xf numFmtId="38" fontId="69" fillId="42" borderId="0" xfId="254" applyFont="1" applyFill="1" applyAlignment="1">
      <alignment vertical="center"/>
    </xf>
    <xf numFmtId="176" fontId="69" fillId="0" borderId="0" xfId="193" applyNumberFormat="1" applyFont="1" applyAlignment="1">
      <alignment vertical="center"/>
    </xf>
    <xf numFmtId="0" fontId="69" fillId="0" borderId="0" xfId="193" applyFont="1" applyAlignment="1">
      <alignment vertical="center"/>
    </xf>
    <xf numFmtId="38" fontId="74" fillId="0" borderId="28" xfId="254" applyFont="1" applyFill="1" applyBorder="1" applyAlignment="1">
      <alignment horizontal="right" vertical="center"/>
    </xf>
    <xf numFmtId="49" fontId="74" fillId="0" borderId="28" xfId="249" applyNumberFormat="1" applyFont="1" applyBorder="1" applyAlignment="1">
      <alignment vertical="center"/>
    </xf>
    <xf numFmtId="38" fontId="74" fillId="0" borderId="28" xfId="254" applyFont="1" applyFill="1" applyBorder="1" applyAlignment="1">
      <alignment vertical="center" wrapText="1"/>
    </xf>
    <xf numFmtId="176" fontId="74" fillId="0" borderId="28" xfId="254" applyNumberFormat="1" applyFont="1" applyFill="1" applyBorder="1" applyAlignment="1">
      <alignment horizontal="left" vertical="center" indent="2"/>
    </xf>
    <xf numFmtId="176" fontId="74" fillId="0" borderId="28" xfId="193" applyNumberFormat="1" applyFont="1" applyBorder="1" applyAlignment="1">
      <alignment horizontal="center" vertical="center"/>
    </xf>
    <xf numFmtId="3" fontId="74" fillId="20" borderId="28" xfId="255" applyNumberFormat="1" applyFont="1" applyFill="1" applyBorder="1" applyAlignment="1">
      <alignment vertical="center"/>
    </xf>
    <xf numFmtId="176" fontId="74" fillId="36" borderId="28" xfId="194" applyNumberFormat="1" applyFont="1" applyFill="1" applyBorder="1" applyAlignment="1">
      <alignment vertical="center" shrinkToFit="1"/>
    </xf>
    <xf numFmtId="176" fontId="74" fillId="40" borderId="0" xfId="193" applyNumberFormat="1" applyFont="1" applyFill="1" applyAlignment="1">
      <alignment vertical="center"/>
    </xf>
    <xf numFmtId="176" fontId="74" fillId="41" borderId="28" xfId="194" applyNumberFormat="1" applyFont="1" applyFill="1" applyBorder="1" applyAlignment="1">
      <alignment horizontal="center" vertical="center" shrinkToFit="1"/>
    </xf>
    <xf numFmtId="38" fontId="74" fillId="41" borderId="0" xfId="254" applyFont="1" applyFill="1" applyAlignment="1">
      <alignment horizontal="center" vertical="center"/>
    </xf>
    <xf numFmtId="176" fontId="74" fillId="39" borderId="28" xfId="194" applyNumberFormat="1" applyFont="1" applyFill="1" applyBorder="1" applyAlignment="1">
      <alignment horizontal="center" vertical="center" shrinkToFit="1"/>
    </xf>
    <xf numFmtId="38" fontId="74" fillId="39" borderId="0" xfId="254" applyFont="1" applyFill="1" applyAlignment="1">
      <alignment vertical="center"/>
    </xf>
    <xf numFmtId="176" fontId="74" fillId="42" borderId="28" xfId="194" applyNumberFormat="1" applyFont="1" applyFill="1" applyBorder="1" applyAlignment="1">
      <alignment horizontal="center" vertical="center" shrinkToFit="1"/>
    </xf>
    <xf numFmtId="38" fontId="74" fillId="42" borderId="0" xfId="254" applyFont="1" applyFill="1" applyAlignment="1">
      <alignment vertical="center"/>
    </xf>
    <xf numFmtId="176" fontId="74" fillId="0" borderId="0" xfId="193" applyNumberFormat="1" applyFont="1" applyAlignment="1">
      <alignment vertical="center"/>
    </xf>
    <xf numFmtId="0" fontId="74" fillId="0" borderId="0" xfId="193" applyFont="1" applyAlignment="1">
      <alignment vertical="center"/>
    </xf>
    <xf numFmtId="38" fontId="74" fillId="0" borderId="28" xfId="254" applyFont="1" applyFill="1" applyBorder="1" applyAlignment="1">
      <alignment vertical="center"/>
    </xf>
    <xf numFmtId="38" fontId="84" fillId="0" borderId="42" xfId="254" applyFont="1" applyFill="1" applyBorder="1" applyAlignment="1">
      <alignment vertical="center"/>
    </xf>
    <xf numFmtId="176" fontId="84" fillId="36" borderId="28" xfId="194" applyNumberFormat="1" applyFont="1" applyFill="1" applyBorder="1" applyAlignment="1">
      <alignment vertical="center" shrinkToFit="1"/>
    </xf>
    <xf numFmtId="176" fontId="84" fillId="40" borderId="0" xfId="193" applyNumberFormat="1" applyFont="1" applyFill="1" applyAlignment="1">
      <alignment vertical="center"/>
    </xf>
    <xf numFmtId="176" fontId="84" fillId="41" borderId="28" xfId="194" applyNumberFormat="1" applyFont="1" applyFill="1" applyBorder="1" applyAlignment="1">
      <alignment horizontal="center" vertical="center" shrinkToFit="1"/>
    </xf>
    <xf numFmtId="38" fontId="84" fillId="41" borderId="0" xfId="254" applyFont="1" applyFill="1" applyAlignment="1">
      <alignment horizontal="center" vertical="center"/>
    </xf>
    <xf numFmtId="176" fontId="84" fillId="39" borderId="28" xfId="194" applyNumberFormat="1" applyFont="1" applyFill="1" applyBorder="1" applyAlignment="1">
      <alignment horizontal="center" vertical="center" shrinkToFit="1"/>
    </xf>
    <xf numFmtId="38" fontId="84" fillId="39" borderId="0" xfId="254" applyFont="1" applyFill="1" applyAlignment="1">
      <alignment vertical="center"/>
    </xf>
    <xf numFmtId="176" fontId="84" fillId="42" borderId="28" xfId="194" applyNumberFormat="1" applyFont="1" applyFill="1" applyBorder="1" applyAlignment="1">
      <alignment horizontal="center" vertical="center" shrinkToFit="1"/>
    </xf>
    <xf numFmtId="38" fontId="84" fillId="42" borderId="0" xfId="254" applyFont="1" applyFill="1" applyAlignment="1">
      <alignment vertical="center"/>
    </xf>
    <xf numFmtId="176" fontId="84" fillId="0" borderId="0" xfId="193" applyNumberFormat="1" applyFont="1" applyAlignment="1">
      <alignment vertical="center"/>
    </xf>
    <xf numFmtId="0" fontId="84" fillId="0" borderId="0" xfId="193" applyFont="1" applyAlignment="1">
      <alignment vertical="center"/>
    </xf>
    <xf numFmtId="38" fontId="74" fillId="0" borderId="28" xfId="254" applyFont="1" applyFill="1" applyBorder="1" applyAlignment="1">
      <alignment horizontal="center" vertical="center"/>
    </xf>
    <xf numFmtId="49" fontId="74" fillId="0" borderId="28" xfId="249" applyNumberFormat="1" applyFont="1" applyBorder="1" applyAlignment="1">
      <alignment horizontal="center" vertical="center"/>
    </xf>
    <xf numFmtId="176" fontId="74" fillId="0" borderId="28" xfId="254" applyNumberFormat="1" applyFont="1" applyFill="1" applyBorder="1" applyAlignment="1">
      <alignment horizontal="center" vertical="center"/>
    </xf>
    <xf numFmtId="176" fontId="84" fillId="0" borderId="28" xfId="254" applyNumberFormat="1" applyFont="1" applyFill="1" applyBorder="1" applyAlignment="1">
      <alignment horizontal="center" vertical="center"/>
    </xf>
    <xf numFmtId="176" fontId="84" fillId="0" borderId="28" xfId="193" applyNumberFormat="1" applyFont="1" applyBorder="1" applyAlignment="1">
      <alignment horizontal="center" vertical="center"/>
    </xf>
    <xf numFmtId="38" fontId="84" fillId="0" borderId="28" xfId="254" applyFont="1" applyFill="1" applyBorder="1" applyAlignment="1">
      <alignment horizontal="right" vertical="center"/>
    </xf>
    <xf numFmtId="0" fontId="89" fillId="0" borderId="28" xfId="193" applyFont="1" applyBorder="1" applyAlignment="1">
      <alignment horizontal="center" vertical="center"/>
    </xf>
    <xf numFmtId="0" fontId="89" fillId="0" borderId="28" xfId="193" applyFont="1" applyBorder="1" applyAlignment="1">
      <alignment vertical="center"/>
    </xf>
    <xf numFmtId="176" fontId="89" fillId="0" borderId="28" xfId="193" applyNumberFormat="1" applyFont="1" applyBorder="1" applyAlignment="1">
      <alignment horizontal="center" vertical="center"/>
    </xf>
    <xf numFmtId="205" fontId="89" fillId="0" borderId="28" xfId="254" applyNumberFormat="1" applyFont="1" applyFill="1" applyBorder="1" applyAlignment="1">
      <alignment vertical="center" shrinkToFit="1"/>
    </xf>
    <xf numFmtId="38" fontId="89" fillId="35" borderId="28" xfId="254" applyFont="1" applyFill="1" applyBorder="1" applyAlignment="1">
      <alignment vertical="center"/>
    </xf>
    <xf numFmtId="176" fontId="89" fillId="35" borderId="28" xfId="193" applyNumberFormat="1" applyFont="1" applyFill="1" applyBorder="1" applyAlignment="1">
      <alignment vertical="center"/>
    </xf>
    <xf numFmtId="38" fontId="89" fillId="0" borderId="28" xfId="254" applyFont="1" applyBorder="1" applyAlignment="1">
      <alignment vertical="center"/>
    </xf>
    <xf numFmtId="176" fontId="89" fillId="0" borderId="28" xfId="193" applyNumberFormat="1" applyFont="1" applyBorder="1" applyAlignment="1">
      <alignment vertical="center"/>
    </xf>
    <xf numFmtId="38" fontId="89" fillId="39" borderId="28" xfId="254" applyFont="1" applyFill="1" applyBorder="1" applyAlignment="1">
      <alignment vertical="center"/>
    </xf>
    <xf numFmtId="9" fontId="89" fillId="0" borderId="28" xfId="252" applyFont="1" applyBorder="1" applyAlignment="1">
      <alignment vertical="center"/>
    </xf>
    <xf numFmtId="9" fontId="89" fillId="39" borderId="28" xfId="252" applyFont="1" applyFill="1" applyBorder="1" applyAlignment="1">
      <alignment vertical="center"/>
    </xf>
    <xf numFmtId="9" fontId="89" fillId="40" borderId="28" xfId="252" applyFont="1" applyFill="1" applyBorder="1" applyAlignment="1">
      <alignment vertical="center"/>
    </xf>
    <xf numFmtId="38" fontId="89" fillId="43" borderId="28" xfId="254" applyFont="1" applyFill="1" applyBorder="1" applyAlignment="1">
      <alignment vertical="center"/>
    </xf>
    <xf numFmtId="176" fontId="89" fillId="43" borderId="28" xfId="193" applyNumberFormat="1" applyFont="1" applyFill="1" applyBorder="1" applyAlignment="1">
      <alignment vertical="center"/>
    </xf>
    <xf numFmtId="0" fontId="89" fillId="0" borderId="82" xfId="193" applyFont="1" applyBorder="1" applyAlignment="1">
      <alignment horizontal="center" vertical="center"/>
    </xf>
    <xf numFmtId="176" fontId="89" fillId="0" borderId="0" xfId="254" applyNumberFormat="1" applyFont="1" applyFill="1" applyBorder="1" applyAlignment="1">
      <alignment horizontal="center" vertical="center"/>
    </xf>
    <xf numFmtId="176" fontId="89" fillId="0" borderId="0" xfId="193" applyNumberFormat="1" applyFont="1" applyAlignment="1">
      <alignment horizontal="center" vertical="center"/>
    </xf>
    <xf numFmtId="38" fontId="89" fillId="0" borderId="0" xfId="254" applyFont="1" applyFill="1" applyBorder="1" applyAlignment="1">
      <alignment vertical="center"/>
    </xf>
    <xf numFmtId="206" fontId="89" fillId="0" borderId="80" xfId="254" applyNumberFormat="1" applyFont="1" applyFill="1" applyBorder="1" applyAlignment="1">
      <alignment vertical="center" shrinkToFit="1"/>
    </xf>
    <xf numFmtId="38" fontId="89" fillId="35" borderId="0" xfId="254" applyFont="1" applyFill="1" applyAlignment="1">
      <alignment vertical="center"/>
    </xf>
    <xf numFmtId="38" fontId="89" fillId="0" borderId="0" xfId="254" applyFont="1" applyAlignment="1">
      <alignment vertical="center"/>
    </xf>
    <xf numFmtId="176" fontId="89" fillId="36" borderId="0" xfId="193" applyNumberFormat="1" applyFont="1" applyFill="1" applyAlignment="1">
      <alignment vertical="center"/>
    </xf>
    <xf numFmtId="9" fontId="89" fillId="0" borderId="0" xfId="252" applyFont="1" applyAlignment="1">
      <alignment vertical="center"/>
    </xf>
    <xf numFmtId="9" fontId="89" fillId="36" borderId="0" xfId="252" applyFont="1" applyFill="1" applyAlignment="1">
      <alignment vertical="center"/>
    </xf>
    <xf numFmtId="176" fontId="89" fillId="41" borderId="0" xfId="193" applyNumberFormat="1" applyFont="1" applyFill="1" applyAlignment="1">
      <alignment vertical="center"/>
    </xf>
    <xf numFmtId="176" fontId="89" fillId="39" borderId="0" xfId="193" applyNumberFormat="1" applyFont="1" applyFill="1" applyAlignment="1">
      <alignment vertical="center"/>
    </xf>
    <xf numFmtId="176" fontId="89" fillId="42" borderId="0" xfId="193" applyNumberFormat="1" applyFont="1" applyFill="1" applyAlignment="1">
      <alignment vertical="center"/>
    </xf>
    <xf numFmtId="38" fontId="84" fillId="0" borderId="28" xfId="256" applyFont="1" applyFill="1" applyBorder="1" applyAlignment="1">
      <alignment vertical="center" wrapText="1"/>
    </xf>
    <xf numFmtId="38" fontId="84" fillId="0" borderId="28" xfId="256" applyFont="1" applyFill="1" applyBorder="1" applyAlignment="1">
      <alignment vertical="center"/>
    </xf>
    <xf numFmtId="38" fontId="84" fillId="0" borderId="28" xfId="256" applyFont="1" applyFill="1" applyBorder="1" applyAlignment="1">
      <alignment horizontal="center" vertical="center"/>
    </xf>
    <xf numFmtId="38" fontId="74" fillId="0" borderId="28" xfId="256" applyFont="1" applyFill="1" applyBorder="1" applyAlignment="1">
      <alignment horizontal="center" vertical="center"/>
    </xf>
    <xf numFmtId="38" fontId="74" fillId="0" borderId="28" xfId="256" applyFont="1" applyFill="1" applyBorder="1" applyAlignment="1">
      <alignment vertical="center" wrapText="1"/>
    </xf>
    <xf numFmtId="176" fontId="74" fillId="0" borderId="28" xfId="256" applyNumberFormat="1" applyFont="1" applyFill="1" applyBorder="1" applyAlignment="1">
      <alignment horizontal="left" vertical="center" indent="2"/>
    </xf>
    <xf numFmtId="0" fontId="74" fillId="36" borderId="34" xfId="194" applyFont="1" applyFill="1" applyBorder="1" applyAlignment="1">
      <alignment vertical="center" shrinkToFit="1"/>
    </xf>
    <xf numFmtId="38" fontId="74" fillId="36" borderId="28" xfId="258" applyFont="1" applyFill="1" applyBorder="1" applyAlignment="1">
      <alignment vertical="center"/>
    </xf>
    <xf numFmtId="38" fontId="77" fillId="0" borderId="28" xfId="256" applyFont="1" applyFill="1" applyBorder="1" applyAlignment="1">
      <alignment horizontal="center" vertical="center"/>
    </xf>
    <xf numFmtId="38" fontId="77" fillId="0" borderId="28" xfId="256" applyFont="1" applyFill="1" applyBorder="1" applyAlignment="1">
      <alignment vertical="center"/>
    </xf>
    <xf numFmtId="38" fontId="77" fillId="0" borderId="28" xfId="256" applyFont="1" applyFill="1" applyBorder="1" applyAlignment="1">
      <alignment vertical="center" wrapText="1"/>
    </xf>
    <xf numFmtId="176" fontId="77" fillId="0" borderId="28" xfId="256" applyNumberFormat="1" applyFont="1" applyFill="1" applyBorder="1" applyAlignment="1">
      <alignment horizontal="left" vertical="center" indent="2"/>
    </xf>
    <xf numFmtId="176" fontId="77" fillId="40" borderId="0" xfId="193" applyNumberFormat="1" applyFont="1" applyFill="1" applyAlignment="1">
      <alignment vertical="center"/>
    </xf>
    <xf numFmtId="176" fontId="77" fillId="42" borderId="28" xfId="194" applyNumberFormat="1" applyFont="1" applyFill="1" applyBorder="1" applyAlignment="1">
      <alignment horizontal="center" vertical="center" shrinkToFit="1"/>
    </xf>
    <xf numFmtId="38" fontId="77" fillId="42" borderId="0" xfId="256" applyFont="1" applyFill="1" applyAlignment="1">
      <alignment vertical="center"/>
    </xf>
    <xf numFmtId="176" fontId="77" fillId="0" borderId="0" xfId="193" applyNumberFormat="1" applyFont="1" applyAlignment="1">
      <alignment vertical="center"/>
    </xf>
    <xf numFmtId="0" fontId="77" fillId="0" borderId="0" xfId="193" applyFont="1" applyAlignment="1">
      <alignment vertical="center"/>
    </xf>
    <xf numFmtId="38" fontId="74" fillId="0" borderId="28" xfId="256" applyFont="1" applyFill="1" applyBorder="1" applyAlignment="1">
      <alignment horizontal="right" vertical="center"/>
    </xf>
    <xf numFmtId="38" fontId="74" fillId="0" borderId="28" xfId="256" applyFont="1" applyFill="1" applyBorder="1" applyAlignment="1">
      <alignment vertical="center"/>
    </xf>
    <xf numFmtId="207" fontId="74" fillId="0" borderId="42" xfId="257" applyNumberFormat="1" applyFont="1" applyBorder="1" applyAlignment="1">
      <alignment horizontal="center" vertical="center"/>
    </xf>
    <xf numFmtId="0" fontId="74" fillId="0" borderId="28" xfId="193" applyFont="1" applyBorder="1" applyAlignment="1">
      <alignment vertical="center"/>
    </xf>
    <xf numFmtId="0" fontId="74" fillId="0" borderId="28" xfId="193" applyFont="1" applyBorder="1" applyAlignment="1">
      <alignment horizontal="center" vertical="center"/>
    </xf>
    <xf numFmtId="38" fontId="74" fillId="0" borderId="0" xfId="256" applyFont="1" applyFill="1" applyAlignment="1">
      <alignment horizontal="center" vertical="center"/>
    </xf>
    <xf numFmtId="38" fontId="74" fillId="0" borderId="0" xfId="256" applyFont="1" applyFill="1" applyAlignment="1">
      <alignment vertical="center"/>
    </xf>
    <xf numFmtId="9" fontId="74" fillId="40" borderId="28" xfId="252" applyFont="1" applyFill="1" applyBorder="1" applyAlignment="1">
      <alignment vertical="center"/>
    </xf>
    <xf numFmtId="38" fontId="74" fillId="43" borderId="28" xfId="256" applyFont="1" applyFill="1" applyBorder="1" applyAlignment="1">
      <alignment vertical="center"/>
    </xf>
    <xf numFmtId="176" fontId="74" fillId="43" borderId="28" xfId="193" applyNumberFormat="1" applyFont="1" applyFill="1" applyBorder="1" applyAlignment="1">
      <alignment vertical="center"/>
    </xf>
    <xf numFmtId="176" fontId="74" fillId="0" borderId="28" xfId="193" applyNumberFormat="1" applyFont="1" applyBorder="1" applyAlignment="1">
      <alignment vertical="center"/>
    </xf>
    <xf numFmtId="0" fontId="74" fillId="0" borderId="28" xfId="193" applyFont="1" applyBorder="1" applyAlignment="1">
      <alignment horizontal="left" vertical="center"/>
    </xf>
    <xf numFmtId="176" fontId="74" fillId="0" borderId="28" xfId="256" applyNumberFormat="1" applyFont="1" applyFill="1" applyBorder="1" applyAlignment="1">
      <alignment vertical="center"/>
    </xf>
    <xf numFmtId="38" fontId="77" fillId="0" borderId="28" xfId="256" applyFont="1" applyFill="1" applyBorder="1" applyAlignment="1">
      <alignment horizontal="right" vertical="center"/>
    </xf>
    <xf numFmtId="211" fontId="74" fillId="0" borderId="67" xfId="259" applyNumberFormat="1" applyFont="1" applyFill="1" applyBorder="1" applyAlignment="1">
      <alignment horizontal="left" vertical="center" indent="2"/>
    </xf>
    <xf numFmtId="38" fontId="84" fillId="0" borderId="42" xfId="256" applyFont="1" applyFill="1" applyBorder="1" applyAlignment="1">
      <alignment vertical="center"/>
    </xf>
    <xf numFmtId="38" fontId="75" fillId="0" borderId="28" xfId="256" applyFont="1" applyFill="1" applyBorder="1" applyAlignment="1">
      <alignment vertical="center"/>
    </xf>
    <xf numFmtId="178" fontId="75" fillId="0" borderId="28" xfId="256" applyNumberFormat="1" applyFont="1" applyFill="1" applyBorder="1" applyAlignment="1">
      <alignment horizontal="center" vertical="center" shrinkToFit="1"/>
    </xf>
    <xf numFmtId="0" fontId="77" fillId="0" borderId="82" xfId="193" applyFont="1" applyBorder="1" applyAlignment="1">
      <alignment horizontal="center" vertical="center"/>
    </xf>
    <xf numFmtId="176" fontId="77" fillId="0" borderId="0" xfId="256" applyNumberFormat="1" applyFont="1" applyFill="1" applyBorder="1" applyAlignment="1">
      <alignment horizontal="left" vertical="center" indent="2"/>
    </xf>
    <xf numFmtId="176" fontId="77" fillId="0" borderId="0" xfId="193" applyNumberFormat="1" applyFont="1" applyAlignment="1">
      <alignment horizontal="center" vertical="center"/>
    </xf>
    <xf numFmtId="38" fontId="77" fillId="0" borderId="0" xfId="256" applyFont="1" applyFill="1" applyBorder="1" applyAlignment="1">
      <alignment vertical="center"/>
    </xf>
    <xf numFmtId="38" fontId="75" fillId="0" borderId="0" xfId="256" applyFont="1" applyFill="1" applyBorder="1" applyAlignment="1">
      <alignment vertical="center"/>
    </xf>
    <xf numFmtId="178" fontId="75" fillId="0" borderId="80" xfId="256" applyNumberFormat="1" applyFont="1" applyFill="1" applyBorder="1" applyAlignment="1">
      <alignment horizontal="center" vertical="center" shrinkToFit="1"/>
    </xf>
    <xf numFmtId="176" fontId="77" fillId="42" borderId="0" xfId="193" applyNumberFormat="1" applyFont="1" applyFill="1" applyAlignment="1">
      <alignment vertical="center"/>
    </xf>
    <xf numFmtId="0" fontId="74" fillId="0" borderId="28" xfId="193" applyFont="1" applyBorder="1" applyAlignment="1">
      <alignment horizontal="right" vertical="center"/>
    </xf>
    <xf numFmtId="38" fontId="74" fillId="0" borderId="28" xfId="256" applyFont="1" applyFill="1" applyBorder="1" applyAlignment="1">
      <alignment horizontal="left" vertical="center" indent="1"/>
    </xf>
    <xf numFmtId="38" fontId="74" fillId="0" borderId="28" xfId="256" applyFont="1" applyFill="1" applyBorder="1" applyAlignment="1">
      <alignment horizontal="left" vertical="center" wrapText="1" indent="1"/>
    </xf>
    <xf numFmtId="40" fontId="74" fillId="0" borderId="28" xfId="256" applyNumberFormat="1" applyFont="1" applyFill="1" applyBorder="1" applyAlignment="1">
      <alignment vertical="center"/>
    </xf>
    <xf numFmtId="38" fontId="93" fillId="0" borderId="28" xfId="256" applyFont="1" applyFill="1" applyBorder="1" applyAlignment="1">
      <alignment horizontal="right" vertical="center"/>
    </xf>
    <xf numFmtId="38" fontId="93" fillId="0" borderId="28" xfId="256" applyFont="1" applyFill="1" applyBorder="1" applyAlignment="1">
      <alignment horizontal="left" vertical="center" indent="1"/>
    </xf>
    <xf numFmtId="38" fontId="93" fillId="0" borderId="28" xfId="256" applyFont="1" applyFill="1" applyBorder="1" applyAlignment="1">
      <alignment vertical="center" wrapText="1"/>
    </xf>
    <xf numFmtId="176" fontId="74" fillId="0" borderId="28" xfId="256" applyNumberFormat="1" applyFont="1" applyFill="1" applyBorder="1" applyAlignment="1">
      <alignment horizontal="center" vertical="center"/>
    </xf>
    <xf numFmtId="176" fontId="77" fillId="0" borderId="28" xfId="256" applyNumberFormat="1" applyFont="1" applyFill="1" applyBorder="1" applyAlignment="1">
      <alignment horizontal="center" vertical="center"/>
    </xf>
    <xf numFmtId="211" fontId="74" fillId="0" borderId="67" xfId="259" applyNumberFormat="1" applyFont="1" applyFill="1" applyBorder="1" applyAlignment="1">
      <alignment horizontal="center" vertical="center"/>
    </xf>
    <xf numFmtId="176" fontId="74" fillId="0" borderId="28" xfId="256" applyNumberFormat="1" applyFont="1" applyFill="1" applyBorder="1" applyAlignment="1">
      <alignment horizontal="left" vertical="center"/>
    </xf>
    <xf numFmtId="176" fontId="79" fillId="0" borderId="28" xfId="256" applyNumberFormat="1" applyFont="1" applyFill="1" applyBorder="1" applyAlignment="1">
      <alignment horizontal="left" vertical="center"/>
    </xf>
    <xf numFmtId="176" fontId="79" fillId="0" borderId="28" xfId="256" applyNumberFormat="1" applyFont="1" applyFill="1" applyBorder="1" applyAlignment="1">
      <alignment vertical="center"/>
    </xf>
    <xf numFmtId="176" fontId="77" fillId="0" borderId="28" xfId="256" applyNumberFormat="1" applyFont="1" applyFill="1" applyBorder="1" applyAlignment="1">
      <alignment vertical="center"/>
    </xf>
    <xf numFmtId="176" fontId="77" fillId="0" borderId="28" xfId="256" applyNumberFormat="1" applyFont="1" applyFill="1" applyBorder="1" applyAlignment="1">
      <alignment horizontal="left" vertical="center"/>
    </xf>
    <xf numFmtId="176" fontId="95" fillId="0" borderId="28" xfId="256" applyNumberFormat="1" applyFont="1" applyFill="1" applyBorder="1" applyAlignment="1">
      <alignment horizontal="left" vertical="center" wrapText="1"/>
    </xf>
    <xf numFmtId="176" fontId="74" fillId="0" borderId="28" xfId="256" applyNumberFormat="1" applyFont="1" applyFill="1" applyBorder="1" applyAlignment="1">
      <alignment vertical="center" wrapText="1"/>
    </xf>
    <xf numFmtId="176" fontId="95" fillId="0" borderId="28" xfId="256" applyNumberFormat="1" applyFont="1" applyFill="1" applyBorder="1" applyAlignment="1">
      <alignment horizontal="center" vertical="center" wrapText="1"/>
    </xf>
    <xf numFmtId="56" fontId="87" fillId="0" borderId="28" xfId="193" applyNumberFormat="1" applyFont="1" applyBorder="1" applyAlignment="1">
      <alignment vertical="center"/>
    </xf>
    <xf numFmtId="0" fontId="74" fillId="0" borderId="73" xfId="193" applyFont="1" applyBorder="1" applyAlignment="1">
      <alignment vertical="center"/>
    </xf>
    <xf numFmtId="38" fontId="84" fillId="0" borderId="81" xfId="256" applyFont="1" applyFill="1" applyBorder="1" applyAlignment="1">
      <alignment horizontal="center" vertical="center"/>
    </xf>
    <xf numFmtId="0" fontId="74" fillId="0" borderId="28" xfId="193" applyFont="1" applyBorder="1" applyAlignment="1">
      <alignment horizontal="left" vertical="center" indent="1"/>
    </xf>
    <xf numFmtId="1" fontId="74" fillId="0" borderId="28" xfId="193" applyNumberFormat="1" applyFont="1" applyBorder="1" applyAlignment="1">
      <alignment vertical="center"/>
    </xf>
    <xf numFmtId="0" fontId="79" fillId="0" borderId="28" xfId="193" applyFont="1" applyBorder="1" applyAlignment="1">
      <alignment vertical="center"/>
    </xf>
    <xf numFmtId="208" fontId="74" fillId="0" borderId="28" xfId="193" applyNumberFormat="1" applyFont="1" applyBorder="1" applyAlignment="1">
      <alignment vertical="center"/>
    </xf>
    <xf numFmtId="0" fontId="93" fillId="0" borderId="28" xfId="193" applyFont="1" applyBorder="1" applyAlignment="1">
      <alignment vertical="center"/>
    </xf>
    <xf numFmtId="2" fontId="74" fillId="0" borderId="28" xfId="193" applyNumberFormat="1" applyFont="1" applyBorder="1" applyAlignment="1">
      <alignment vertical="center"/>
    </xf>
    <xf numFmtId="179" fontId="74" fillId="0" borderId="28" xfId="193" applyNumberFormat="1" applyFont="1" applyBorder="1" applyAlignment="1">
      <alignment vertical="center"/>
    </xf>
    <xf numFmtId="0" fontId="93" fillId="0" borderId="28" xfId="193" applyFont="1" applyBorder="1" applyAlignment="1">
      <alignment horizontal="center" vertical="center"/>
    </xf>
    <xf numFmtId="0" fontId="93" fillId="0" borderId="28" xfId="193" applyFont="1" applyBorder="1" applyAlignment="1">
      <alignment horizontal="left" vertical="center"/>
    </xf>
    <xf numFmtId="213" fontId="74" fillId="0" borderId="28" xfId="193" applyNumberFormat="1" applyFont="1" applyBorder="1" applyAlignment="1">
      <alignment vertical="center"/>
    </xf>
    <xf numFmtId="38" fontId="74" fillId="0" borderId="28" xfId="256" applyFont="1" applyFill="1" applyBorder="1" applyAlignment="1">
      <alignment horizontal="center" vertical="center" wrapText="1"/>
    </xf>
    <xf numFmtId="0" fontId="74" fillId="0" borderId="28" xfId="193" applyFont="1" applyBorder="1" applyAlignment="1">
      <alignment horizontal="left" vertical="center" wrapText="1"/>
    </xf>
    <xf numFmtId="0" fontId="79" fillId="0" borderId="28" xfId="193" applyFont="1" applyBorder="1" applyAlignment="1">
      <alignment horizontal="left" vertical="center" wrapText="1"/>
    </xf>
    <xf numFmtId="214" fontId="74" fillId="0" borderId="28" xfId="193" applyNumberFormat="1" applyFont="1" applyBorder="1" applyAlignment="1">
      <alignment horizontal="center" vertical="center"/>
    </xf>
    <xf numFmtId="0" fontId="77" fillId="0" borderId="28" xfId="193" applyFont="1" applyBorder="1" applyAlignment="1">
      <alignment horizontal="right" vertical="center"/>
    </xf>
    <xf numFmtId="0" fontId="77" fillId="0" borderId="28" xfId="193" applyFont="1" applyBorder="1" applyAlignment="1">
      <alignment vertical="center"/>
    </xf>
    <xf numFmtId="0" fontId="77" fillId="0" borderId="28" xfId="193" applyFont="1" applyBorder="1" applyAlignment="1">
      <alignment horizontal="center" vertical="center"/>
    </xf>
    <xf numFmtId="0" fontId="77" fillId="0" borderId="28" xfId="193" applyFont="1" applyBorder="1" applyAlignment="1">
      <alignment horizontal="left" vertical="center"/>
    </xf>
    <xf numFmtId="0" fontId="74" fillId="0" borderId="28" xfId="257" applyFont="1" applyBorder="1" applyAlignment="1">
      <alignment vertical="center"/>
    </xf>
    <xf numFmtId="207" fontId="74" fillId="0" borderId="67" xfId="257" applyNumberFormat="1" applyFont="1" applyBorder="1" applyAlignment="1">
      <alignment horizontal="left" vertical="center"/>
    </xf>
    <xf numFmtId="0" fontId="74" fillId="0" borderId="28" xfId="193" applyFont="1" applyBorder="1" applyAlignment="1">
      <alignment horizontal="left" vertical="center" wrapText="1" shrinkToFit="1"/>
    </xf>
    <xf numFmtId="0" fontId="74" fillId="0" borderId="67" xfId="259" applyNumberFormat="1" applyFont="1" applyFill="1" applyBorder="1" applyAlignment="1">
      <alignment horizontal="left" vertical="center"/>
    </xf>
    <xf numFmtId="212" fontId="74" fillId="0" borderId="28" xfId="255" applyNumberFormat="1" applyFont="1" applyBorder="1" applyAlignment="1">
      <alignment vertical="center"/>
    </xf>
    <xf numFmtId="3" fontId="74" fillId="0" borderId="28" xfId="255" applyNumberFormat="1" applyFont="1" applyBorder="1" applyAlignment="1">
      <alignment vertical="center"/>
    </xf>
    <xf numFmtId="3" fontId="74" fillId="0" borderId="34" xfId="197" applyNumberFormat="1" applyFont="1" applyBorder="1" applyAlignment="1">
      <alignment vertical="center" shrinkToFit="1"/>
    </xf>
    <xf numFmtId="178" fontId="74" fillId="0" borderId="84" xfId="255" applyNumberFormat="1" applyFont="1" applyBorder="1" applyAlignment="1">
      <alignment horizontal="center" vertical="center"/>
    </xf>
    <xf numFmtId="3" fontId="74" fillId="0" borderId="28" xfId="197" applyNumberFormat="1" applyFont="1" applyBorder="1" applyAlignment="1">
      <alignment horizontal="center" vertical="center" shrinkToFit="1"/>
    </xf>
    <xf numFmtId="0" fontId="74" fillId="0" borderId="34" xfId="194" applyFont="1" applyBorder="1" applyAlignment="1">
      <alignment vertical="center" shrinkToFit="1"/>
    </xf>
    <xf numFmtId="38" fontId="74" fillId="0" borderId="28" xfId="258" applyFont="1" applyFill="1" applyBorder="1" applyAlignment="1">
      <alignment vertical="center"/>
    </xf>
    <xf numFmtId="9" fontId="74" fillId="0" borderId="28" xfId="194" applyNumberFormat="1" applyFont="1" applyBorder="1" applyAlignment="1">
      <alignment horizontal="center" vertical="center"/>
    </xf>
    <xf numFmtId="49" fontId="74" fillId="0" borderId="28" xfId="194" applyNumberFormat="1" applyFont="1" applyBorder="1" applyAlignment="1">
      <alignment horizontal="center" vertical="center" shrinkToFit="1"/>
    </xf>
    <xf numFmtId="3" fontId="74" fillId="0" borderId="28" xfId="193" applyNumberFormat="1" applyFont="1" applyBorder="1" applyAlignment="1">
      <alignment vertical="center"/>
    </xf>
    <xf numFmtId="176" fontId="74" fillId="0" borderId="28" xfId="194" applyNumberFormat="1" applyFont="1" applyBorder="1" applyAlignment="1">
      <alignment horizontal="center" vertical="center" shrinkToFit="1"/>
    </xf>
    <xf numFmtId="215" fontId="94" fillId="0" borderId="28" xfId="255" applyNumberFormat="1" applyFont="1" applyBorder="1" applyAlignment="1">
      <alignment vertical="center"/>
    </xf>
    <xf numFmtId="49" fontId="69" fillId="0" borderId="28" xfId="249" applyNumberFormat="1" applyFont="1" applyFill="1" applyBorder="1" applyAlignment="1">
      <alignment vertical="center"/>
    </xf>
    <xf numFmtId="3" fontId="74" fillId="0" borderId="34" xfId="197" applyNumberFormat="1" applyFont="1" applyBorder="1" applyAlignment="1">
      <alignment horizontal="center" vertical="center" shrinkToFit="1"/>
    </xf>
    <xf numFmtId="3" fontId="74" fillId="0" borderId="84" xfId="255" applyNumberFormat="1" applyFont="1" applyBorder="1" applyAlignment="1">
      <alignment vertical="center"/>
    </xf>
    <xf numFmtId="49" fontId="77" fillId="0" borderId="28" xfId="249" applyNumberFormat="1" applyFont="1" applyFill="1" applyBorder="1" applyAlignment="1">
      <alignment vertical="center"/>
    </xf>
    <xf numFmtId="49" fontId="74" fillId="0" borderId="28" xfId="249" applyNumberFormat="1" applyFont="1" applyFill="1" applyBorder="1" applyAlignment="1">
      <alignment horizontal="left" vertical="center" indent="1"/>
    </xf>
    <xf numFmtId="0" fontId="74" fillId="0" borderId="81" xfId="260" applyFont="1" applyBorder="1" applyAlignment="1" applyProtection="1">
      <alignment vertical="center"/>
      <protection locked="0"/>
    </xf>
    <xf numFmtId="0" fontId="74" fillId="0" borderId="81" xfId="260" applyFont="1" applyBorder="1" applyAlignment="1">
      <alignment vertical="center" wrapText="1"/>
    </xf>
    <xf numFmtId="211" fontId="74" fillId="0" borderId="67" xfId="259" applyNumberFormat="1" applyFont="1" applyFill="1" applyBorder="1" applyAlignment="1">
      <alignment horizontal="left" vertical="center"/>
    </xf>
    <xf numFmtId="0" fontId="74" fillId="0" borderId="81" xfId="260" applyFont="1" applyBorder="1" applyAlignment="1">
      <alignment horizontal="center" vertical="center"/>
    </xf>
    <xf numFmtId="209" fontId="74" fillId="0" borderId="67" xfId="259" applyNumberFormat="1" applyFont="1" applyFill="1" applyBorder="1" applyAlignment="1">
      <alignment horizontal="left" vertical="center"/>
    </xf>
    <xf numFmtId="0" fontId="79" fillId="0" borderId="28" xfId="193" applyFont="1" applyBorder="1" applyAlignment="1">
      <alignment horizontal="left" vertical="center" indent="1"/>
    </xf>
    <xf numFmtId="0" fontId="95" fillId="0" borderId="28" xfId="193" applyFont="1" applyBorder="1" applyAlignment="1">
      <alignment vertical="center" wrapText="1"/>
    </xf>
    <xf numFmtId="179" fontId="96" fillId="0" borderId="28" xfId="193" applyNumberFormat="1" applyFont="1" applyBorder="1" applyAlignment="1">
      <alignment vertical="center"/>
    </xf>
    <xf numFmtId="0" fontId="96" fillId="0" borderId="28" xfId="193" applyFont="1" applyBorder="1" applyAlignment="1">
      <alignment horizontal="left" vertical="center"/>
    </xf>
    <xf numFmtId="2" fontId="79" fillId="0" borderId="28" xfId="193" applyNumberFormat="1" applyFont="1" applyBorder="1" applyAlignment="1">
      <alignment horizontal="center" vertical="center"/>
    </xf>
    <xf numFmtId="176" fontId="84" fillId="0" borderId="28" xfId="256" applyNumberFormat="1" applyFont="1" applyFill="1" applyBorder="1" applyAlignment="1">
      <alignment vertical="center"/>
    </xf>
    <xf numFmtId="206" fontId="84" fillId="0" borderId="76" xfId="256" applyNumberFormat="1" applyFont="1" applyFill="1" applyBorder="1" applyAlignment="1">
      <alignment vertical="center"/>
    </xf>
    <xf numFmtId="176" fontId="84" fillId="0" borderId="28" xfId="194" applyNumberFormat="1" applyFont="1" applyBorder="1" applyAlignment="1">
      <alignment vertical="center" shrinkToFit="1"/>
    </xf>
    <xf numFmtId="176" fontId="84" fillId="0" borderId="28" xfId="194" applyNumberFormat="1" applyFont="1" applyBorder="1" applyAlignment="1">
      <alignment horizontal="center" vertical="center" shrinkToFit="1"/>
    </xf>
    <xf numFmtId="38" fontId="84" fillId="0" borderId="0" xfId="256" applyFont="1" applyFill="1" applyAlignment="1">
      <alignment horizontal="center" vertical="center"/>
    </xf>
    <xf numFmtId="38" fontId="84" fillId="0" borderId="0" xfId="256" applyFont="1" applyFill="1" applyAlignment="1">
      <alignment vertical="center"/>
    </xf>
    <xf numFmtId="49" fontId="74" fillId="0" borderId="28" xfId="249" applyNumberFormat="1" applyFont="1" applyFill="1" applyBorder="1" applyAlignment="1">
      <alignment vertical="center"/>
    </xf>
    <xf numFmtId="0" fontId="74" fillId="0" borderId="79" xfId="257" applyFont="1" applyBorder="1" applyAlignment="1">
      <alignment vertical="center"/>
    </xf>
    <xf numFmtId="0" fontId="74" fillId="0" borderId="73" xfId="257" applyFont="1" applyBorder="1" applyAlignment="1">
      <alignment vertical="center"/>
    </xf>
    <xf numFmtId="0" fontId="74" fillId="0" borderId="67" xfId="259" applyNumberFormat="1" applyFont="1" applyFill="1" applyBorder="1" applyAlignment="1">
      <alignment vertical="center"/>
    </xf>
    <xf numFmtId="208" fontId="74" fillId="0" borderId="67" xfId="259" applyNumberFormat="1" applyFont="1" applyFill="1" applyBorder="1" applyAlignment="1">
      <alignment vertical="center"/>
    </xf>
    <xf numFmtId="0" fontId="74" fillId="0" borderId="67" xfId="259" applyNumberFormat="1" applyFont="1" applyFill="1" applyBorder="1" applyAlignment="1">
      <alignment horizontal="left" vertical="center" wrapText="1"/>
    </xf>
    <xf numFmtId="38" fontId="74" fillId="0" borderId="67" xfId="256" applyFont="1" applyFill="1" applyBorder="1" applyAlignment="1">
      <alignment vertical="center"/>
    </xf>
    <xf numFmtId="176" fontId="77" fillId="0" borderId="28" xfId="193" applyNumberFormat="1" applyFont="1" applyBorder="1" applyAlignment="1">
      <alignment horizontal="center" vertical="center"/>
    </xf>
    <xf numFmtId="3" fontId="75" fillId="0" borderId="28" xfId="255" applyNumberFormat="1" applyFont="1" applyBorder="1" applyAlignment="1">
      <alignment vertical="center"/>
    </xf>
    <xf numFmtId="49" fontId="74" fillId="0" borderId="28" xfId="249" applyNumberFormat="1" applyFont="1" applyBorder="1" applyAlignment="1">
      <alignment horizontal="left" vertical="center" indent="1"/>
    </xf>
    <xf numFmtId="56" fontId="82" fillId="0" borderId="0" xfId="193" applyNumberFormat="1" applyFont="1"/>
    <xf numFmtId="0" fontId="97" fillId="0" borderId="78" xfId="193" applyFont="1" applyBorder="1" applyAlignment="1">
      <alignment horizontal="center" vertical="center"/>
    </xf>
    <xf numFmtId="176" fontId="97" fillId="0" borderId="0" xfId="193" applyNumberFormat="1" applyFont="1"/>
    <xf numFmtId="0" fontId="97" fillId="0" borderId="0" xfId="193" applyFont="1"/>
    <xf numFmtId="0" fontId="97" fillId="0" borderId="81" xfId="193" applyFont="1" applyBorder="1" applyAlignment="1">
      <alignment horizontal="center" vertical="center"/>
    </xf>
    <xf numFmtId="49" fontId="74" fillId="0" borderId="39" xfId="265" applyNumberFormat="1" applyFont="1" applyBorder="1" applyAlignment="1">
      <alignment horizontal="center" vertical="center"/>
    </xf>
    <xf numFmtId="49" fontId="74" fillId="0" borderId="39" xfId="265" applyNumberFormat="1" applyFont="1" applyBorder="1" applyAlignment="1">
      <alignment horizontal="center" vertical="center" shrinkToFit="1"/>
    </xf>
    <xf numFmtId="217" fontId="74" fillId="0" borderId="73" xfId="265" applyNumberFormat="1" applyFont="1" applyBorder="1" applyAlignment="1">
      <alignment horizontal="right" vertical="center"/>
    </xf>
    <xf numFmtId="216" fontId="74" fillId="0" borderId="42" xfId="265" applyNumberFormat="1" applyFont="1" applyBorder="1" applyAlignment="1">
      <alignment horizontal="right" vertical="center" shrinkToFit="1"/>
    </xf>
    <xf numFmtId="217" fontId="74" fillId="0" borderId="42" xfId="265" applyNumberFormat="1" applyFont="1" applyBorder="1" applyAlignment="1">
      <alignment horizontal="right" vertical="center" shrinkToFit="1"/>
    </xf>
    <xf numFmtId="217" fontId="74" fillId="0" borderId="42" xfId="265" applyNumberFormat="1" applyFont="1" applyBorder="1" applyAlignment="1">
      <alignment horizontal="right" vertical="center"/>
    </xf>
    <xf numFmtId="0" fontId="74" fillId="0" borderId="30" xfId="0" applyFont="1" applyBorder="1" applyAlignment="1" applyProtection="1">
      <alignment horizontal="left" vertical="center" shrinkToFit="1"/>
      <protection locked="0"/>
    </xf>
    <xf numFmtId="49" fontId="77" fillId="0" borderId="36" xfId="249" applyNumberFormat="1" applyFont="1" applyBorder="1" applyAlignment="1">
      <alignment horizontal="left" vertical="center" indent="1"/>
    </xf>
    <xf numFmtId="38" fontId="77" fillId="0" borderId="36" xfId="254" applyFont="1" applyFill="1" applyBorder="1" applyAlignment="1">
      <alignment vertical="center" wrapText="1"/>
    </xf>
    <xf numFmtId="49" fontId="74" fillId="0" borderId="42" xfId="265" applyNumberFormat="1" applyFont="1" applyBorder="1" applyAlignment="1">
      <alignment horizontal="center" vertical="center" shrinkToFit="1"/>
    </xf>
    <xf numFmtId="49" fontId="74" fillId="0" borderId="30" xfId="249" applyNumberFormat="1" applyFont="1" applyBorder="1" applyAlignment="1">
      <alignment horizontal="left" vertical="center" indent="1"/>
    </xf>
    <xf numFmtId="38" fontId="74" fillId="0" borderId="30" xfId="254" applyFont="1" applyFill="1" applyBorder="1" applyAlignment="1">
      <alignment vertical="center" wrapText="1"/>
    </xf>
    <xf numFmtId="38" fontId="74" fillId="0" borderId="30" xfId="254" applyFont="1" applyFill="1" applyBorder="1" applyAlignment="1">
      <alignment horizontal="center" vertical="center"/>
    </xf>
    <xf numFmtId="176" fontId="74" fillId="0" borderId="30" xfId="254" applyNumberFormat="1" applyFont="1" applyFill="1" applyBorder="1" applyAlignment="1">
      <alignment horizontal="center" vertical="center"/>
    </xf>
    <xf numFmtId="3" fontId="74" fillId="0" borderId="30" xfId="193" applyNumberFormat="1" applyFont="1" applyBorder="1" applyAlignment="1">
      <alignment vertical="center"/>
    </xf>
    <xf numFmtId="0" fontId="79" fillId="0" borderId="30" xfId="193" applyFont="1" applyBorder="1" applyAlignment="1">
      <alignment vertical="center"/>
    </xf>
    <xf numFmtId="0" fontId="74" fillId="0" borderId="28" xfId="265" applyFont="1" applyBorder="1">
      <alignment vertical="center"/>
    </xf>
    <xf numFmtId="49" fontId="74" fillId="0" borderId="28" xfId="265" applyNumberFormat="1" applyFont="1" applyBorder="1" applyAlignment="1">
      <alignment horizontal="center" vertical="center" shrinkToFit="1"/>
    </xf>
    <xf numFmtId="216" fontId="74" fillId="0" borderId="28" xfId="265" applyNumberFormat="1" applyFont="1" applyBorder="1" applyAlignment="1">
      <alignment horizontal="right" vertical="center" shrinkToFit="1"/>
    </xf>
    <xf numFmtId="217" fontId="74" fillId="0" borderId="28" xfId="265" applyNumberFormat="1" applyFont="1" applyBorder="1" applyAlignment="1">
      <alignment horizontal="right" vertical="center" shrinkToFit="1"/>
    </xf>
    <xf numFmtId="49" fontId="74" fillId="0" borderId="28" xfId="265" applyNumberFormat="1" applyFont="1" applyBorder="1" applyAlignment="1">
      <alignment vertical="center" shrinkToFit="1"/>
    </xf>
    <xf numFmtId="218" fontId="78" fillId="0" borderId="28" xfId="265" applyNumberFormat="1" applyFont="1" applyBorder="1" applyAlignment="1">
      <alignment horizontal="right" vertical="center"/>
    </xf>
    <xf numFmtId="217" fontId="74" fillId="0" borderId="28" xfId="265" applyNumberFormat="1" applyFont="1" applyBorder="1" applyAlignment="1">
      <alignment horizontal="right" vertical="center"/>
    </xf>
    <xf numFmtId="49" fontId="74" fillId="0" borderId="28" xfId="265" applyNumberFormat="1" applyFont="1" applyBorder="1" applyAlignment="1">
      <alignment horizontal="left" vertical="center"/>
    </xf>
    <xf numFmtId="216" fontId="74" fillId="0" borderId="28" xfId="265" quotePrefix="1" applyNumberFormat="1" applyFont="1" applyBorder="1" applyAlignment="1">
      <alignment horizontal="right" vertical="center" shrinkToFit="1"/>
    </xf>
    <xf numFmtId="0" fontId="74" fillId="0" borderId="28" xfId="265" applyFont="1" applyBorder="1" applyAlignment="1">
      <alignment horizontal="center" vertical="center" shrinkToFit="1"/>
    </xf>
    <xf numFmtId="0" fontId="74" fillId="0" borderId="28" xfId="265" applyFont="1" applyBorder="1" applyAlignment="1">
      <alignment vertical="center" shrinkToFit="1"/>
    </xf>
    <xf numFmtId="0" fontId="74" fillId="0" borderId="34" xfId="265" applyFont="1" applyBorder="1">
      <alignment vertical="center"/>
    </xf>
    <xf numFmtId="0" fontId="74" fillId="0" borderId="84" xfId="265" applyFont="1" applyBorder="1">
      <alignment vertical="center"/>
    </xf>
    <xf numFmtId="49" fontId="74" fillId="0" borderId="42" xfId="265" applyNumberFormat="1" applyFont="1" applyBorder="1" applyAlignment="1">
      <alignment vertical="center" shrinkToFit="1"/>
    </xf>
    <xf numFmtId="0" fontId="74" fillId="0" borderId="30" xfId="193" applyFont="1" applyBorder="1" applyAlignment="1">
      <alignment vertical="center"/>
    </xf>
    <xf numFmtId="49" fontId="74" fillId="0" borderId="30" xfId="265" applyNumberFormat="1" applyFont="1" applyBorder="1" applyAlignment="1">
      <alignment horizontal="center" vertical="center" shrinkToFit="1"/>
    </xf>
    <xf numFmtId="216" fontId="74" fillId="0" borderId="30" xfId="265" applyNumberFormat="1" applyFont="1" applyBorder="1" applyAlignment="1">
      <alignment horizontal="right" vertical="center" shrinkToFit="1"/>
    </xf>
    <xf numFmtId="217" fontId="74" fillId="0" borderId="30" xfId="265" applyNumberFormat="1" applyFont="1" applyBorder="1" applyAlignment="1">
      <alignment horizontal="right" vertical="center" shrinkToFit="1"/>
    </xf>
    <xf numFmtId="218" fontId="74" fillId="0" borderId="30" xfId="265" applyNumberFormat="1" applyFont="1" applyBorder="1" applyAlignment="1">
      <alignment horizontal="right" vertical="center"/>
    </xf>
    <xf numFmtId="49" fontId="74" fillId="0" borderId="36" xfId="265" applyNumberFormat="1" applyFont="1" applyBorder="1" applyAlignment="1">
      <alignment vertical="center" shrinkToFit="1"/>
    </xf>
    <xf numFmtId="49" fontId="74" fillId="0" borderId="36" xfId="265" applyNumberFormat="1" applyFont="1" applyBorder="1" applyAlignment="1">
      <alignment horizontal="center" vertical="center" shrinkToFit="1"/>
    </xf>
    <xf numFmtId="216" fontId="74" fillId="0" borderId="36" xfId="265" applyNumberFormat="1" applyFont="1" applyBorder="1" applyAlignment="1">
      <alignment horizontal="right" vertical="center" shrinkToFit="1"/>
    </xf>
    <xf numFmtId="217" fontId="74" fillId="0" borderId="36" xfId="265" applyNumberFormat="1" applyFont="1" applyBorder="1" applyAlignment="1">
      <alignment horizontal="right" vertical="center" shrinkToFit="1"/>
    </xf>
    <xf numFmtId="218" fontId="74" fillId="0" borderId="36" xfId="265" applyNumberFormat="1" applyFont="1" applyBorder="1" applyAlignment="1">
      <alignment horizontal="right" vertical="center"/>
    </xf>
    <xf numFmtId="49" fontId="74" fillId="0" borderId="30" xfId="265" quotePrefix="1" applyNumberFormat="1" applyFont="1" applyBorder="1" applyAlignment="1">
      <alignment horizontal="center" vertical="center" shrinkToFit="1"/>
    </xf>
    <xf numFmtId="217" fontId="74" fillId="0" borderId="30" xfId="265" applyNumberFormat="1" applyFont="1" applyBorder="1" applyAlignment="1">
      <alignment horizontal="right" vertical="center"/>
    </xf>
    <xf numFmtId="217" fontId="74" fillId="0" borderId="36" xfId="265" applyNumberFormat="1" applyFont="1" applyBorder="1" applyAlignment="1">
      <alignment horizontal="right" vertical="center"/>
    </xf>
    <xf numFmtId="0" fontId="74" fillId="0" borderId="36" xfId="265" applyFont="1" applyBorder="1" applyAlignment="1">
      <alignment vertical="center" shrinkToFit="1"/>
    </xf>
    <xf numFmtId="0" fontId="74" fillId="0" borderId="36" xfId="265" applyFont="1" applyBorder="1" applyAlignment="1">
      <alignment horizontal="center" vertical="center" shrinkToFit="1"/>
    </xf>
    <xf numFmtId="49" fontId="74" fillId="0" borderId="30" xfId="265" applyNumberFormat="1" applyFont="1" applyBorder="1" applyAlignment="1">
      <alignment vertical="center" shrinkToFit="1"/>
    </xf>
    <xf numFmtId="38" fontId="74" fillId="0" borderId="30" xfId="256" applyFont="1" applyFill="1" applyBorder="1" applyAlignment="1">
      <alignment horizontal="left" vertical="center" indent="1"/>
    </xf>
    <xf numFmtId="0" fontId="74" fillId="0" borderId="30" xfId="0" applyFont="1" applyBorder="1" applyAlignment="1" applyProtection="1">
      <alignment horizontal="left" vertical="center" indent="1" shrinkToFit="1"/>
      <protection locked="0"/>
    </xf>
    <xf numFmtId="0" fontId="74" fillId="0" borderId="28" xfId="0" applyFont="1" applyBorder="1" applyAlignment="1" applyProtection="1">
      <alignment vertical="center" shrinkToFit="1"/>
      <protection locked="0"/>
    </xf>
    <xf numFmtId="49" fontId="102" fillId="0" borderId="38" xfId="0" applyNumberFormat="1" applyFont="1" applyBorder="1" applyAlignment="1">
      <alignment horizontal="center" vertical="center"/>
    </xf>
    <xf numFmtId="49" fontId="102" fillId="0" borderId="39" xfId="0" applyNumberFormat="1" applyFont="1" applyBorder="1" applyAlignment="1">
      <alignment horizontal="center" vertical="center"/>
    </xf>
    <xf numFmtId="49" fontId="102" fillId="0" borderId="40" xfId="0" applyNumberFormat="1" applyFont="1" applyBorder="1" applyAlignment="1">
      <alignment horizontal="center" vertical="center"/>
    </xf>
    <xf numFmtId="49" fontId="102" fillId="0" borderId="44" xfId="0" applyNumberFormat="1" applyFont="1" applyBorder="1" applyAlignment="1">
      <alignment vertical="center" shrinkToFit="1"/>
    </xf>
    <xf numFmtId="49" fontId="102" fillId="0" borderId="80" xfId="0" applyNumberFormat="1" applyFont="1" applyBorder="1" applyAlignment="1">
      <alignment vertical="center" shrinkToFit="1"/>
    </xf>
    <xf numFmtId="217" fontId="103" fillId="0" borderId="45" xfId="0" applyNumberFormat="1" applyFont="1" applyBorder="1" applyAlignment="1">
      <alignment horizontal="right" vertical="center" shrinkToFit="1"/>
    </xf>
    <xf numFmtId="49" fontId="102" fillId="0" borderId="45" xfId="0" applyNumberFormat="1" applyFont="1" applyBorder="1" applyAlignment="1">
      <alignment horizontal="center" vertical="center" shrinkToFit="1"/>
    </xf>
    <xf numFmtId="218" fontId="103" fillId="0" borderId="45" xfId="0" applyNumberFormat="1" applyFont="1" applyBorder="1" applyAlignment="1">
      <alignment horizontal="right" vertical="center" shrinkToFit="1"/>
    </xf>
    <xf numFmtId="49" fontId="102" fillId="0" borderId="46" xfId="0" applyNumberFormat="1" applyFont="1" applyBorder="1" applyAlignment="1">
      <alignment vertical="center" shrinkToFit="1"/>
    </xf>
    <xf numFmtId="49" fontId="102" fillId="0" borderId="41" xfId="0" applyNumberFormat="1" applyFont="1" applyBorder="1" applyAlignment="1">
      <alignment vertical="center" shrinkToFit="1"/>
    </xf>
    <xf numFmtId="49" fontId="102" fillId="0" borderId="76" xfId="0" applyNumberFormat="1" applyFont="1" applyBorder="1" applyAlignment="1">
      <alignment vertical="center" shrinkToFit="1"/>
    </xf>
    <xf numFmtId="217" fontId="103" fillId="0" borderId="42" xfId="0" applyNumberFormat="1" applyFont="1" applyBorder="1" applyAlignment="1">
      <alignment horizontal="right" vertical="center" shrinkToFit="1"/>
    </xf>
    <xf numFmtId="49" fontId="102" fillId="0" borderId="42" xfId="0" applyNumberFormat="1" applyFont="1" applyBorder="1" applyAlignment="1">
      <alignment horizontal="center" vertical="center" shrinkToFit="1"/>
    </xf>
    <xf numFmtId="218" fontId="103" fillId="0" borderId="42" xfId="0" applyNumberFormat="1" applyFont="1" applyBorder="1" applyAlignment="1">
      <alignment horizontal="right" vertical="center" shrinkToFit="1"/>
    </xf>
    <xf numFmtId="49" fontId="102" fillId="0" borderId="43" xfId="0" applyNumberFormat="1" applyFont="1" applyBorder="1" applyAlignment="1">
      <alignment vertical="center" shrinkToFit="1"/>
    </xf>
    <xf numFmtId="49" fontId="102" fillId="34" borderId="46" xfId="0" applyNumberFormat="1" applyFont="1" applyFill="1" applyBorder="1" applyAlignment="1">
      <alignment vertical="center" shrinkToFit="1"/>
    </xf>
    <xf numFmtId="217" fontId="105" fillId="35" borderId="45" xfId="0" applyNumberFormat="1" applyFont="1" applyFill="1" applyBorder="1" applyAlignment="1">
      <alignment horizontal="right" vertical="center" shrinkToFit="1"/>
    </xf>
    <xf numFmtId="217" fontId="105" fillId="35" borderId="42" xfId="0" applyNumberFormat="1" applyFont="1" applyFill="1" applyBorder="1" applyAlignment="1">
      <alignment horizontal="right" vertical="center" shrinkToFit="1"/>
    </xf>
    <xf numFmtId="217" fontId="103" fillId="35" borderId="42" xfId="0" applyNumberFormat="1" applyFont="1" applyFill="1" applyBorder="1" applyAlignment="1">
      <alignment horizontal="right" vertical="center" shrinkToFit="1"/>
    </xf>
    <xf numFmtId="217" fontId="103" fillId="35" borderId="45" xfId="0" applyNumberFormat="1" applyFont="1" applyFill="1" applyBorder="1" applyAlignment="1">
      <alignment horizontal="right" vertical="center" shrinkToFit="1"/>
    </xf>
    <xf numFmtId="49" fontId="102" fillId="0" borderId="44" xfId="0" applyNumberFormat="1" applyFont="1" applyBorder="1" applyAlignment="1">
      <alignment horizontal="center" vertical="center" shrinkToFit="1"/>
    </xf>
    <xf numFmtId="0" fontId="101" fillId="0" borderId="0" xfId="0" applyFont="1" applyAlignment="1">
      <alignment horizontal="left" vertical="center"/>
    </xf>
    <xf numFmtId="49" fontId="102" fillId="0" borderId="46" xfId="0" applyNumberFormat="1" applyFont="1" applyBorder="1" applyAlignment="1">
      <alignment horizontal="left" vertical="center" shrinkToFit="1"/>
    </xf>
    <xf numFmtId="49" fontId="102" fillId="0" borderId="43" xfId="0" applyNumberFormat="1" applyFont="1" applyBorder="1" applyAlignment="1">
      <alignment horizontal="left" vertical="center" shrinkToFit="1"/>
    </xf>
    <xf numFmtId="0" fontId="101" fillId="35" borderId="0" xfId="0" applyFont="1" applyFill="1" applyAlignment="1">
      <alignment horizontal="left" vertical="center"/>
    </xf>
    <xf numFmtId="49" fontId="104" fillId="35" borderId="80" xfId="0" applyNumberFormat="1" applyFont="1" applyFill="1" applyBorder="1" applyAlignment="1">
      <alignment vertical="center" shrinkToFit="1"/>
    </xf>
    <xf numFmtId="38" fontId="103" fillId="35" borderId="45" xfId="266" applyFont="1" applyFill="1" applyBorder="1" applyAlignment="1">
      <alignment horizontal="right" vertical="center" shrinkToFit="1"/>
    </xf>
    <xf numFmtId="219" fontId="105" fillId="35" borderId="45" xfId="0" applyNumberFormat="1" applyFont="1" applyFill="1" applyBorder="1" applyAlignment="1">
      <alignment horizontal="right" vertical="center" shrinkToFit="1"/>
    </xf>
    <xf numFmtId="49" fontId="102" fillId="35" borderId="42" xfId="0" applyNumberFormat="1" applyFont="1" applyFill="1" applyBorder="1" applyAlignment="1">
      <alignment horizontal="center" vertical="center" shrinkToFit="1"/>
    </xf>
    <xf numFmtId="211" fontId="102" fillId="0" borderId="80" xfId="0" applyNumberFormat="1" applyFont="1" applyBorder="1" applyAlignment="1">
      <alignment vertical="center" shrinkToFit="1"/>
    </xf>
    <xf numFmtId="0" fontId="102" fillId="0" borderId="88" xfId="0" applyFont="1" applyBorder="1" applyAlignment="1">
      <alignment vertical="center" shrinkToFit="1"/>
    </xf>
    <xf numFmtId="0" fontId="102" fillId="0" borderId="77" xfId="0" applyFont="1" applyBorder="1" applyAlignment="1">
      <alignment vertical="center" shrinkToFit="1"/>
    </xf>
    <xf numFmtId="217" fontId="103" fillId="0" borderId="73" xfId="0" applyNumberFormat="1" applyFont="1" applyBorder="1" applyAlignment="1">
      <alignment horizontal="right" vertical="center" shrinkToFit="1"/>
    </xf>
    <xf numFmtId="0" fontId="102" fillId="0" borderId="73" xfId="0" applyFont="1" applyBorder="1" applyAlignment="1">
      <alignment horizontal="center" vertical="center" shrinkToFit="1"/>
    </xf>
    <xf numFmtId="218" fontId="103" fillId="0" borderId="73" xfId="0" applyNumberFormat="1" applyFont="1" applyBorder="1" applyAlignment="1">
      <alignment horizontal="right" vertical="center" shrinkToFit="1"/>
    </xf>
    <xf numFmtId="0" fontId="102" fillId="0" borderId="83" xfId="0" applyFont="1" applyBorder="1" applyAlignment="1">
      <alignment horizontal="left" vertical="center" shrinkToFit="1"/>
    </xf>
    <xf numFmtId="0" fontId="102" fillId="0" borderId="44" xfId="0" applyFont="1" applyBorder="1" applyAlignment="1">
      <alignment vertical="center" shrinkToFit="1"/>
    </xf>
    <xf numFmtId="0" fontId="102" fillId="0" borderId="80" xfId="0" applyFont="1" applyBorder="1" applyAlignment="1">
      <alignment vertical="center" shrinkToFit="1"/>
    </xf>
    <xf numFmtId="0" fontId="102" fillId="0" borderId="45" xfId="0" applyFont="1" applyBorder="1" applyAlignment="1">
      <alignment horizontal="center" vertical="center" shrinkToFit="1"/>
    </xf>
    <xf numFmtId="0" fontId="102" fillId="0" borderId="46" xfId="0" applyFont="1" applyBorder="1" applyAlignment="1">
      <alignment horizontal="left" vertical="center" shrinkToFit="1"/>
    </xf>
    <xf numFmtId="0" fontId="102" fillId="0" borderId="41" xfId="0" applyFont="1" applyBorder="1" applyAlignment="1">
      <alignment vertical="center" shrinkToFit="1"/>
    </xf>
    <xf numFmtId="0" fontId="102" fillId="0" borderId="76" xfId="0" applyFont="1" applyBorder="1" applyAlignment="1">
      <alignment vertical="center" shrinkToFit="1"/>
    </xf>
    <xf numFmtId="0" fontId="102" fillId="0" borderId="42" xfId="0" applyFont="1" applyBorder="1" applyAlignment="1">
      <alignment horizontal="center" vertical="center" shrinkToFit="1"/>
    </xf>
    <xf numFmtId="0" fontId="102" fillId="0" borderId="43" xfId="0" applyFont="1" applyBorder="1" applyAlignment="1">
      <alignment horizontal="left" vertical="center" shrinkToFit="1"/>
    </xf>
    <xf numFmtId="38" fontId="74" fillId="0" borderId="28" xfId="264" applyFont="1" applyBorder="1" applyAlignment="1">
      <alignment horizontal="right" vertical="center" shrinkToFit="1"/>
    </xf>
    <xf numFmtId="38" fontId="77" fillId="0" borderId="28" xfId="256" applyFont="1" applyFill="1" applyBorder="1" applyAlignment="1">
      <alignment horizontal="left" vertical="center" indent="1"/>
    </xf>
    <xf numFmtId="2" fontId="74" fillId="0" borderId="28" xfId="193" applyNumberFormat="1" applyFont="1" applyBorder="1" applyAlignment="1">
      <alignment horizontal="right" vertical="center"/>
    </xf>
    <xf numFmtId="179" fontId="74" fillId="0" borderId="28" xfId="193" applyNumberFormat="1" applyFont="1" applyBorder="1" applyAlignment="1">
      <alignment horizontal="right" vertical="center"/>
    </xf>
    <xf numFmtId="0" fontId="74" fillId="0" borderId="73" xfId="193" applyFont="1" applyBorder="1" applyAlignment="1">
      <alignment horizontal="left" vertical="center" indent="1"/>
    </xf>
    <xf numFmtId="0" fontId="74" fillId="0" borderId="28" xfId="193" applyFont="1" applyBorder="1" applyAlignment="1">
      <alignment horizontal="left" vertical="center" indent="2"/>
    </xf>
    <xf numFmtId="176" fontId="74" fillId="0" borderId="28" xfId="264" applyNumberFormat="1" applyFont="1" applyFill="1" applyBorder="1" applyAlignment="1">
      <alignment vertical="center"/>
    </xf>
    <xf numFmtId="38" fontId="74" fillId="0" borderId="28" xfId="264" applyFont="1" applyFill="1" applyBorder="1" applyAlignment="1">
      <alignment vertical="center"/>
    </xf>
    <xf numFmtId="0" fontId="74" fillId="0" borderId="74" xfId="193" applyFont="1" applyBorder="1" applyAlignment="1">
      <alignment vertical="center"/>
    </xf>
    <xf numFmtId="38" fontId="74" fillId="0" borderId="30" xfId="256" applyFont="1" applyFill="1" applyBorder="1" applyAlignment="1">
      <alignment vertical="center"/>
    </xf>
    <xf numFmtId="38" fontId="74" fillId="0" borderId="30" xfId="256" applyFont="1" applyFill="1" applyBorder="1" applyAlignment="1">
      <alignment vertical="center" wrapText="1"/>
    </xf>
    <xf numFmtId="38" fontId="74" fillId="0" borderId="42" xfId="256" applyFont="1" applyFill="1" applyBorder="1" applyAlignment="1">
      <alignment vertical="center"/>
    </xf>
    <xf numFmtId="218" fontId="74" fillId="0" borderId="42" xfId="265" applyNumberFormat="1" applyFont="1" applyBorder="1" applyAlignment="1">
      <alignment horizontal="right" vertical="center"/>
    </xf>
    <xf numFmtId="217" fontId="74" fillId="0" borderId="75" xfId="265" applyNumberFormat="1" applyFont="1" applyBorder="1" applyAlignment="1">
      <alignment horizontal="right" vertical="center"/>
    </xf>
    <xf numFmtId="38" fontId="74" fillId="0" borderId="30" xfId="256" applyFont="1" applyFill="1" applyBorder="1" applyAlignment="1">
      <alignment horizontal="left" vertical="center" wrapText="1" indent="1"/>
    </xf>
    <xf numFmtId="49" fontId="74" fillId="0" borderId="28" xfId="265" applyNumberFormat="1" applyFont="1" applyBorder="1" applyAlignment="1">
      <alignment horizontal="left" vertical="center" indent="1" shrinkToFit="1"/>
    </xf>
    <xf numFmtId="3" fontId="7" fillId="34" borderId="39" xfId="198" applyNumberFormat="1" applyFill="1" applyBorder="1" applyAlignment="1">
      <alignment vertical="center"/>
    </xf>
    <xf numFmtId="3" fontId="7" fillId="0" borderId="28" xfId="198" applyNumberFormat="1" applyBorder="1" applyAlignment="1">
      <alignment horizontal="right" vertical="center"/>
    </xf>
    <xf numFmtId="38" fontId="7" fillId="0" borderId="28" xfId="264" applyFont="1" applyBorder="1" applyAlignment="1">
      <alignment horizontal="right" vertical="center"/>
    </xf>
    <xf numFmtId="0" fontId="74" fillId="0" borderId="0" xfId="257" applyFont="1"/>
    <xf numFmtId="38" fontId="74" fillId="0" borderId="0" xfId="259" applyFont="1"/>
    <xf numFmtId="0" fontId="74" fillId="0" borderId="0" xfId="257" applyFont="1" applyAlignment="1">
      <alignment horizontal="center"/>
    </xf>
    <xf numFmtId="0" fontId="74" fillId="31" borderId="73" xfId="257" applyFont="1" applyFill="1" applyBorder="1" applyAlignment="1">
      <alignment horizontal="center" vertical="center"/>
    </xf>
    <xf numFmtId="0" fontId="74" fillId="0" borderId="78" xfId="257" applyFont="1" applyBorder="1" applyAlignment="1">
      <alignment horizontal="center" vertical="center" wrapText="1"/>
    </xf>
    <xf numFmtId="0" fontId="74" fillId="0" borderId="77" xfId="257" applyFont="1" applyBorder="1" applyAlignment="1">
      <alignment horizontal="center" vertical="center" wrapText="1"/>
    </xf>
    <xf numFmtId="0" fontId="74" fillId="31" borderId="0" xfId="257" applyFont="1" applyFill="1" applyAlignment="1">
      <alignment horizontal="center" vertical="center" wrapText="1"/>
    </xf>
    <xf numFmtId="220" fontId="74" fillId="0" borderId="0" xfId="257" applyNumberFormat="1" applyFont="1" applyAlignment="1">
      <alignment shrinkToFit="1"/>
    </xf>
    <xf numFmtId="210" fontId="74" fillId="0" borderId="0" xfId="257" applyNumberFormat="1" applyFont="1" applyAlignment="1">
      <alignment shrinkToFit="1"/>
    </xf>
    <xf numFmtId="0" fontId="74" fillId="0" borderId="0" xfId="257" applyFont="1" applyAlignment="1">
      <alignment shrinkToFit="1"/>
    </xf>
    <xf numFmtId="0" fontId="74" fillId="0" borderId="48" xfId="257" applyFont="1" applyBorder="1"/>
    <xf numFmtId="0" fontId="74" fillId="31" borderId="42" xfId="257" applyFont="1" applyFill="1" applyBorder="1" applyAlignment="1">
      <alignment horizontal="center" vertical="center"/>
    </xf>
    <xf numFmtId="0" fontId="74" fillId="0" borderId="81" xfId="257" applyFont="1" applyBorder="1" applyAlignment="1">
      <alignment horizontal="center" vertical="center" wrapText="1"/>
    </xf>
    <xf numFmtId="0" fontId="74" fillId="0" borderId="76" xfId="257" applyFont="1" applyBorder="1" applyAlignment="1">
      <alignment horizontal="center" vertical="center" wrapText="1"/>
    </xf>
    <xf numFmtId="0" fontId="74" fillId="0" borderId="0" xfId="257" applyFont="1" applyAlignment="1">
      <alignment horizontal="center" vertical="center" wrapText="1"/>
    </xf>
    <xf numFmtId="0" fontId="74" fillId="31" borderId="73" xfId="257" applyFont="1" applyFill="1" applyBorder="1" applyAlignment="1">
      <alignment horizontal="center"/>
    </xf>
    <xf numFmtId="210" fontId="74" fillId="0" borderId="78" xfId="257" applyNumberFormat="1" applyFont="1" applyBorder="1" applyAlignment="1">
      <alignment horizontal="right"/>
    </xf>
    <xf numFmtId="0" fontId="74" fillId="0" borderId="77" xfId="257" applyFont="1" applyBorder="1" applyAlignment="1">
      <alignment horizontal="right"/>
    </xf>
    <xf numFmtId="0" fontId="74" fillId="0" borderId="0" xfId="257" applyFont="1" applyAlignment="1">
      <alignment horizontal="right"/>
    </xf>
    <xf numFmtId="0" fontId="74" fillId="31" borderId="38" xfId="257" applyFont="1" applyFill="1" applyBorder="1" applyAlignment="1">
      <alignment horizontal="center"/>
    </xf>
    <xf numFmtId="221" fontId="74" fillId="0" borderId="90" xfId="257" applyNumberFormat="1" applyFont="1" applyBorder="1" applyAlignment="1">
      <alignment horizontal="center"/>
    </xf>
    <xf numFmtId="2" fontId="74" fillId="0" borderId="72" xfId="257" applyNumberFormat="1" applyFont="1" applyBorder="1" applyAlignment="1">
      <alignment horizontal="right"/>
    </xf>
    <xf numFmtId="221" fontId="74" fillId="0" borderId="90" xfId="257" applyNumberFormat="1" applyFont="1" applyBorder="1" applyAlignment="1">
      <alignment horizontal="right"/>
    </xf>
    <xf numFmtId="2" fontId="74" fillId="0" borderId="50" xfId="257" applyNumberFormat="1" applyFont="1" applyBorder="1" applyAlignment="1">
      <alignment horizontal="right"/>
    </xf>
    <xf numFmtId="0" fontId="74" fillId="31" borderId="42" xfId="257" applyFont="1" applyFill="1" applyBorder="1" applyAlignment="1">
      <alignment horizontal="center"/>
    </xf>
    <xf numFmtId="210" fontId="74" fillId="0" borderId="81" xfId="257" applyNumberFormat="1" applyFont="1" applyBorder="1" applyAlignment="1">
      <alignment horizontal="right"/>
    </xf>
    <xf numFmtId="0" fontId="74" fillId="0" borderId="67" xfId="257" applyFont="1" applyBorder="1" applyAlignment="1">
      <alignment horizontal="right"/>
    </xf>
    <xf numFmtId="0" fontId="74" fillId="0" borderId="76" xfId="257" applyFont="1" applyBorder="1" applyAlignment="1">
      <alignment horizontal="right"/>
    </xf>
    <xf numFmtId="0" fontId="78" fillId="31" borderId="28" xfId="257" applyFont="1" applyFill="1" applyBorder="1" applyAlignment="1">
      <alignment horizontal="center"/>
    </xf>
    <xf numFmtId="0" fontId="78" fillId="0" borderId="34" xfId="267" applyFont="1" applyFill="1" applyBorder="1" applyAlignment="1">
      <alignment horizontal="center"/>
    </xf>
    <xf numFmtId="0" fontId="78" fillId="0" borderId="66" xfId="267" applyFont="1" applyFill="1" applyBorder="1" applyAlignment="1">
      <alignment horizontal="center"/>
    </xf>
    <xf numFmtId="0" fontId="78" fillId="0" borderId="34" xfId="267" applyFont="1" applyBorder="1" applyAlignment="1">
      <alignment horizontal="center"/>
    </xf>
    <xf numFmtId="0" fontId="78" fillId="0" borderId="66" xfId="267" applyFont="1" applyBorder="1" applyAlignment="1">
      <alignment horizontal="center"/>
    </xf>
    <xf numFmtId="0" fontId="78" fillId="0" borderId="84" xfId="267" applyFont="1" applyBorder="1" applyAlignment="1">
      <alignment horizontal="center"/>
    </xf>
    <xf numFmtId="0" fontId="74" fillId="0" borderId="0" xfId="267" applyFont="1" applyBorder="1" applyAlignment="1">
      <alignment horizontal="center"/>
    </xf>
    <xf numFmtId="220" fontId="74" fillId="0" borderId="0" xfId="267" applyNumberFormat="1" applyFont="1" applyAlignment="1">
      <alignment shrinkToFit="1"/>
    </xf>
    <xf numFmtId="0" fontId="74" fillId="0" borderId="4" xfId="267" applyFont="1" applyBorder="1" applyAlignment="1">
      <alignment horizontal="center" shrinkToFit="1"/>
    </xf>
    <xf numFmtId="220" fontId="74" fillId="0" borderId="50" xfId="267" applyNumberFormat="1" applyFont="1" applyBorder="1" applyAlignment="1">
      <alignment horizontal="center" shrinkToFit="1"/>
    </xf>
    <xf numFmtId="0" fontId="74" fillId="0" borderId="3" xfId="267" applyFont="1" applyBorder="1" applyAlignment="1">
      <alignment horizontal="center" shrinkToFit="1"/>
    </xf>
    <xf numFmtId="0" fontId="74" fillId="0" borderId="50" xfId="267" applyFont="1" applyBorder="1" applyAlignment="1">
      <alignment horizontal="center" shrinkToFit="1"/>
    </xf>
    <xf numFmtId="220" fontId="74" fillId="0" borderId="4" xfId="267" applyNumberFormat="1" applyFont="1" applyBorder="1" applyAlignment="1">
      <alignment horizontal="center" shrinkToFit="1"/>
    </xf>
    <xf numFmtId="0" fontId="74" fillId="0" borderId="0" xfId="267" applyFont="1" applyAlignment="1">
      <alignment shrinkToFit="1"/>
    </xf>
    <xf numFmtId="0" fontId="107" fillId="0" borderId="0" xfId="267" applyFont="1" applyFill="1" applyAlignment="1">
      <alignment horizontal="center"/>
    </xf>
    <xf numFmtId="210" fontId="107" fillId="0" borderId="0" xfId="267" applyNumberFormat="1" applyFont="1" applyFill="1"/>
    <xf numFmtId="210" fontId="107" fillId="0" borderId="0" xfId="267" applyNumberFormat="1" applyFont="1" applyAlignment="1">
      <alignment horizontal="center"/>
    </xf>
    <xf numFmtId="210" fontId="107" fillId="0" borderId="0" xfId="267" applyNumberFormat="1" applyFont="1"/>
    <xf numFmtId="210" fontId="74" fillId="0" borderId="0" xfId="267" applyNumberFormat="1" applyFont="1"/>
    <xf numFmtId="0" fontId="74" fillId="31" borderId="28" xfId="257" applyFont="1" applyFill="1" applyBorder="1" applyAlignment="1">
      <alignment horizontal="center"/>
    </xf>
    <xf numFmtId="0" fontId="74" fillId="31" borderId="66" xfId="257" applyFont="1" applyFill="1" applyBorder="1" applyAlignment="1">
      <alignment horizontal="center"/>
    </xf>
    <xf numFmtId="0" fontId="74" fillId="31" borderId="28" xfId="257" quotePrefix="1" applyFont="1" applyFill="1" applyBorder="1" applyAlignment="1">
      <alignment horizontal="center"/>
    </xf>
    <xf numFmtId="222" fontId="74" fillId="31" borderId="34" xfId="259" applyNumberFormat="1" applyFont="1" applyFill="1" applyBorder="1" applyAlignment="1">
      <alignment horizontal="center"/>
    </xf>
    <xf numFmtId="0" fontId="74" fillId="31" borderId="33" xfId="257" applyFont="1" applyFill="1" applyBorder="1" applyAlignment="1">
      <alignment horizontal="center"/>
    </xf>
    <xf numFmtId="0" fontId="74" fillId="31" borderId="51" xfId="257" applyFont="1" applyFill="1" applyBorder="1" applyAlignment="1">
      <alignment horizontal="center"/>
    </xf>
    <xf numFmtId="0" fontId="74" fillId="31" borderId="84" xfId="257" applyFont="1" applyFill="1" applyBorder="1" applyAlignment="1">
      <alignment horizontal="center"/>
    </xf>
    <xf numFmtId="0" fontId="74" fillId="31" borderId="34" xfId="257" applyFont="1" applyFill="1" applyBorder="1" applyAlignment="1">
      <alignment horizontal="center"/>
    </xf>
    <xf numFmtId="0" fontId="74" fillId="31" borderId="0" xfId="257" applyFont="1" applyFill="1" applyAlignment="1">
      <alignment horizontal="center"/>
    </xf>
    <xf numFmtId="220" fontId="74" fillId="0" borderId="51" xfId="257" applyNumberFormat="1" applyFont="1" applyBorder="1" applyAlignment="1">
      <alignment horizontal="center" shrinkToFit="1"/>
    </xf>
    <xf numFmtId="0" fontId="74" fillId="0" borderId="66" xfId="257" applyFont="1" applyBorder="1" applyAlignment="1">
      <alignment horizontal="center" shrinkToFit="1"/>
    </xf>
    <xf numFmtId="0" fontId="74" fillId="0" borderId="52" xfId="257" applyFont="1" applyBorder="1" applyAlignment="1">
      <alignment horizontal="center" shrinkToFit="1"/>
    </xf>
    <xf numFmtId="0" fontId="74" fillId="0" borderId="33" xfId="257" applyFont="1" applyBorder="1" applyAlignment="1">
      <alignment horizontal="center" shrinkToFit="1"/>
    </xf>
    <xf numFmtId="0" fontId="74" fillId="0" borderId="64" xfId="257" applyFont="1" applyBorder="1" applyAlignment="1">
      <alignment horizontal="center" shrinkToFit="1"/>
    </xf>
    <xf numFmtId="0" fontId="74" fillId="0" borderId="42" xfId="257" applyFont="1" applyBorder="1"/>
    <xf numFmtId="0" fontId="74" fillId="0" borderId="67" xfId="257" applyFont="1" applyBorder="1" applyAlignment="1" applyProtection="1">
      <alignment horizontal="left"/>
      <protection locked="0"/>
    </xf>
    <xf numFmtId="0" fontId="74" fillId="0" borderId="42" xfId="257" applyFont="1" applyBorder="1" applyProtection="1">
      <protection locked="0"/>
    </xf>
    <xf numFmtId="178" fontId="74" fillId="0" borderId="42" xfId="267" applyNumberFormat="1" applyFont="1" applyBorder="1"/>
    <xf numFmtId="49" fontId="74" fillId="0" borderId="42" xfId="267" applyNumberFormat="1" applyFont="1" applyBorder="1" applyAlignment="1">
      <alignment horizontal="center"/>
    </xf>
    <xf numFmtId="220" fontId="74" fillId="31" borderId="69" xfId="257" applyNumberFormat="1" applyFont="1" applyFill="1" applyBorder="1"/>
    <xf numFmtId="220" fontId="74" fillId="44" borderId="67" xfId="257" applyNumberFormat="1" applyFont="1" applyFill="1" applyBorder="1" applyAlignment="1">
      <alignment horizontal="center"/>
    </xf>
    <xf numFmtId="210" fontId="74" fillId="0" borderId="76" xfId="257" applyNumberFormat="1" applyFont="1" applyBorder="1"/>
    <xf numFmtId="220" fontId="74" fillId="44" borderId="81" xfId="257" applyNumberFormat="1" applyFont="1" applyFill="1" applyBorder="1" applyAlignment="1">
      <alignment horizontal="center"/>
    </xf>
    <xf numFmtId="210" fontId="74" fillId="0" borderId="67" xfId="257" applyNumberFormat="1" applyFont="1" applyBorder="1"/>
    <xf numFmtId="210" fontId="74" fillId="0" borderId="0" xfId="257" applyNumberFormat="1" applyFont="1"/>
    <xf numFmtId="220" fontId="74" fillId="0" borderId="69" xfId="257" applyNumberFormat="1" applyFont="1" applyBorder="1" applyAlignment="1">
      <alignment shrinkToFit="1"/>
    </xf>
    <xf numFmtId="210" fontId="74" fillId="0" borderId="67" xfId="257" applyNumberFormat="1" applyFont="1" applyBorder="1" applyAlignment="1">
      <alignment shrinkToFit="1"/>
    </xf>
    <xf numFmtId="210" fontId="74" fillId="0" borderId="69" xfId="257" applyNumberFormat="1" applyFont="1" applyBorder="1" applyAlignment="1">
      <alignment shrinkToFit="1"/>
    </xf>
    <xf numFmtId="210" fontId="74" fillId="0" borderId="43" xfId="257" applyNumberFormat="1" applyFont="1" applyBorder="1" applyAlignment="1">
      <alignment shrinkToFit="1"/>
    </xf>
    <xf numFmtId="210" fontId="74" fillId="0" borderId="68" xfId="257" applyNumberFormat="1" applyFont="1" applyBorder="1" applyAlignment="1">
      <alignment shrinkToFit="1"/>
    </xf>
    <xf numFmtId="0" fontId="74" fillId="0" borderId="28" xfId="257" applyFont="1" applyBorder="1"/>
    <xf numFmtId="0" fontId="74" fillId="0" borderId="42" xfId="267" applyFont="1" applyBorder="1" applyAlignment="1">
      <alignment horizontal="left" indent="1"/>
    </xf>
    <xf numFmtId="0" fontId="74" fillId="0" borderId="42" xfId="267" applyFont="1" applyBorder="1" applyAlignment="1"/>
    <xf numFmtId="0" fontId="74" fillId="0" borderId="43" xfId="267" applyFont="1" applyBorder="1" applyAlignment="1">
      <alignment horizontal="center"/>
    </xf>
    <xf numFmtId="0" fontId="74" fillId="0" borderId="42" xfId="267" applyFont="1" applyBorder="1" applyAlignment="1">
      <alignment horizontal="left"/>
    </xf>
    <xf numFmtId="0" fontId="74" fillId="0" borderId="42" xfId="267" applyFont="1" applyBorder="1" applyAlignment="1">
      <alignment wrapText="1"/>
    </xf>
    <xf numFmtId="220" fontId="74" fillId="0" borderId="0" xfId="257" applyNumberFormat="1" applyFont="1" applyAlignment="1">
      <alignment horizontal="center" shrinkToFit="1"/>
    </xf>
    <xf numFmtId="220" fontId="74" fillId="0" borderId="0" xfId="257" applyNumberFormat="1" applyFont="1" applyAlignment="1">
      <alignment horizontal="center"/>
    </xf>
    <xf numFmtId="0" fontId="74" fillId="0" borderId="91" xfId="257" applyFont="1" applyBorder="1"/>
    <xf numFmtId="0" fontId="74" fillId="0" borderId="91" xfId="257" applyFont="1" applyBorder="1" applyAlignment="1" applyProtection="1">
      <alignment horizontal="left"/>
      <protection locked="0"/>
    </xf>
    <xf numFmtId="38" fontId="74" fillId="0" borderId="91" xfId="259" applyFont="1" applyFill="1" applyBorder="1"/>
    <xf numFmtId="0" fontId="74" fillId="0" borderId="91" xfId="257" applyFont="1" applyBorder="1" applyAlignment="1">
      <alignment horizontal="center"/>
    </xf>
    <xf numFmtId="220" fontId="74" fillId="0" borderId="91" xfId="257" applyNumberFormat="1" applyFont="1" applyBorder="1"/>
    <xf numFmtId="220" fontId="74" fillId="0" borderId="91" xfId="257" applyNumberFormat="1" applyFont="1" applyBorder="1" applyAlignment="1">
      <alignment horizontal="center"/>
    </xf>
    <xf numFmtId="210" fontId="74" fillId="0" borderId="91" xfId="257" applyNumberFormat="1" applyFont="1" applyBorder="1"/>
    <xf numFmtId="220" fontId="74" fillId="0" borderId="91" xfId="257" applyNumberFormat="1" applyFont="1" applyBorder="1" applyAlignment="1">
      <alignment shrinkToFit="1"/>
    </xf>
    <xf numFmtId="210" fontId="74" fillId="0" borderId="91" xfId="257" applyNumberFormat="1" applyFont="1" applyBorder="1" applyAlignment="1">
      <alignment shrinkToFit="1"/>
    </xf>
    <xf numFmtId="0" fontId="74" fillId="33" borderId="87" xfId="257" applyFont="1" applyFill="1" applyBorder="1"/>
    <xf numFmtId="0" fontId="74" fillId="33" borderId="58" xfId="257" applyFont="1" applyFill="1" applyBorder="1" applyAlignment="1">
      <alignment horizontal="center"/>
    </xf>
    <xf numFmtId="0" fontId="74" fillId="33" borderId="58" xfId="257" applyFont="1" applyFill="1" applyBorder="1"/>
    <xf numFmtId="38" fontId="74" fillId="33" borderId="85" xfId="259" applyFont="1" applyFill="1" applyBorder="1"/>
    <xf numFmtId="0" fontId="74" fillId="33" borderId="71" xfId="257" applyFont="1" applyFill="1" applyBorder="1" applyAlignment="1">
      <alignment horizontal="center"/>
    </xf>
    <xf numFmtId="0" fontId="74" fillId="33" borderId="92" xfId="257" applyFont="1" applyFill="1" applyBorder="1"/>
    <xf numFmtId="210" fontId="74" fillId="33" borderId="85" xfId="257" applyNumberFormat="1" applyFont="1" applyFill="1" applyBorder="1" applyAlignment="1">
      <alignment horizontal="right"/>
    </xf>
    <xf numFmtId="0" fontId="74" fillId="0" borderId="71" xfId="257" applyFont="1" applyBorder="1" applyAlignment="1">
      <alignment horizontal="right"/>
    </xf>
    <xf numFmtId="210" fontId="74" fillId="33" borderId="0" xfId="257" applyNumberFormat="1" applyFont="1" applyFill="1" applyAlignment="1">
      <alignment horizontal="right"/>
    </xf>
    <xf numFmtId="220" fontId="74" fillId="0" borderId="92" xfId="257" applyNumberFormat="1" applyFont="1" applyBorder="1" applyAlignment="1">
      <alignment shrinkToFit="1"/>
    </xf>
    <xf numFmtId="210" fontId="74" fillId="0" borderId="85" xfId="257" applyNumberFormat="1" applyFont="1" applyBorder="1" applyAlignment="1">
      <alignment shrinkToFit="1"/>
    </xf>
    <xf numFmtId="210" fontId="74" fillId="0" borderId="92" xfId="257" applyNumberFormat="1" applyFont="1" applyBorder="1" applyAlignment="1">
      <alignment shrinkToFit="1"/>
    </xf>
    <xf numFmtId="0" fontId="74" fillId="33" borderId="93" xfId="257" applyFont="1" applyFill="1" applyBorder="1"/>
    <xf numFmtId="0" fontId="74" fillId="33" borderId="48" xfId="257" applyFont="1" applyFill="1" applyBorder="1" applyAlignment="1">
      <alignment horizontal="center"/>
    </xf>
    <xf numFmtId="0" fontId="74" fillId="33" borderId="48" xfId="257" applyFont="1" applyFill="1" applyBorder="1"/>
    <xf numFmtId="38" fontId="74" fillId="33" borderId="89" xfId="259" applyFont="1" applyFill="1" applyBorder="1"/>
    <xf numFmtId="0" fontId="74" fillId="33" borderId="23" xfId="257" applyFont="1" applyFill="1" applyBorder="1" applyAlignment="1">
      <alignment horizontal="center"/>
    </xf>
    <xf numFmtId="0" fontId="74" fillId="33" borderId="94" xfId="257" applyFont="1" applyFill="1" applyBorder="1"/>
    <xf numFmtId="210" fontId="74" fillId="33" borderId="89" xfId="257" applyNumberFormat="1" applyFont="1" applyFill="1" applyBorder="1" applyAlignment="1">
      <alignment horizontal="right"/>
    </xf>
    <xf numFmtId="210" fontId="74" fillId="0" borderId="23" xfId="257" applyNumberFormat="1" applyFont="1" applyBorder="1" applyAlignment="1">
      <alignment horizontal="right"/>
    </xf>
    <xf numFmtId="220" fontId="74" fillId="0" borderId="94" xfId="257" applyNumberFormat="1" applyFont="1" applyBorder="1" applyAlignment="1">
      <alignment shrinkToFit="1"/>
    </xf>
    <xf numFmtId="210" fontId="74" fillId="0" borderId="89" xfId="257" applyNumberFormat="1" applyFont="1" applyBorder="1" applyAlignment="1">
      <alignment shrinkToFit="1"/>
    </xf>
    <xf numFmtId="210" fontId="74" fillId="0" borderId="94" xfId="257" applyNumberFormat="1" applyFont="1" applyBorder="1" applyAlignment="1">
      <alignment shrinkToFit="1"/>
    </xf>
    <xf numFmtId="210" fontId="74" fillId="0" borderId="23" xfId="257" applyNumberFormat="1" applyFont="1" applyBorder="1" applyAlignment="1">
      <alignment shrinkToFit="1"/>
    </xf>
    <xf numFmtId="210" fontId="74" fillId="0" borderId="96" xfId="257" applyNumberFormat="1" applyFont="1" applyBorder="1" applyAlignment="1">
      <alignment shrinkToFit="1"/>
    </xf>
    <xf numFmtId="0" fontId="74" fillId="0" borderId="23" xfId="257" applyFont="1" applyBorder="1" applyAlignment="1">
      <alignment shrinkToFit="1"/>
    </xf>
    <xf numFmtId="0" fontId="74" fillId="0" borderId="79" xfId="257" applyFont="1" applyBorder="1"/>
    <xf numFmtId="0" fontId="74" fillId="0" borderId="79" xfId="257" applyFont="1" applyBorder="1" applyAlignment="1" applyProtection="1">
      <alignment horizontal="left"/>
      <protection locked="0"/>
    </xf>
    <xf numFmtId="38" fontId="74" fillId="0" borderId="79" xfId="259" applyFont="1" applyFill="1" applyBorder="1"/>
    <xf numFmtId="0" fontId="74" fillId="0" borderId="79" xfId="257" applyFont="1" applyBorder="1" applyAlignment="1">
      <alignment horizontal="center"/>
    </xf>
    <xf numFmtId="220" fontId="74" fillId="0" borderId="79" xfId="257" applyNumberFormat="1" applyFont="1" applyBorder="1"/>
    <xf numFmtId="220" fontId="74" fillId="0" borderId="79" xfId="257" applyNumberFormat="1" applyFont="1" applyBorder="1" applyAlignment="1">
      <alignment horizontal="center"/>
    </xf>
    <xf numFmtId="210" fontId="74" fillId="0" borderId="79" xfId="257" applyNumberFormat="1" applyFont="1" applyBorder="1"/>
    <xf numFmtId="218" fontId="78" fillId="34" borderId="28" xfId="265" applyNumberFormat="1" applyFont="1" applyFill="1" applyBorder="1" applyAlignment="1">
      <alignment horizontal="right" vertical="center"/>
    </xf>
    <xf numFmtId="49" fontId="79" fillId="0" borderId="36" xfId="265" applyNumberFormat="1" applyFont="1" applyBorder="1" applyAlignment="1">
      <alignment vertical="center" shrinkToFit="1"/>
    </xf>
    <xf numFmtId="217" fontId="74" fillId="45" borderId="30" xfId="265" applyNumberFormat="1" applyFont="1" applyFill="1" applyBorder="1" applyAlignment="1">
      <alignment horizontal="right" vertical="center"/>
    </xf>
    <xf numFmtId="49" fontId="74" fillId="45" borderId="28" xfId="265" applyNumberFormat="1" applyFont="1" applyFill="1" applyBorder="1" applyAlignment="1">
      <alignment horizontal="center" vertical="center" shrinkToFit="1"/>
    </xf>
    <xf numFmtId="0" fontId="74" fillId="0" borderId="79" xfId="257" applyFont="1" applyBorder="1" applyAlignment="1">
      <alignment horizontal="right"/>
    </xf>
    <xf numFmtId="0" fontId="74" fillId="0" borderId="86" xfId="257" applyFont="1" applyBorder="1" applyAlignment="1">
      <alignment horizontal="right"/>
    </xf>
    <xf numFmtId="0" fontId="74" fillId="0" borderId="48" xfId="257" applyFont="1" applyBorder="1" applyAlignment="1">
      <alignment horizontal="right"/>
    </xf>
    <xf numFmtId="0" fontId="74" fillId="0" borderId="67" xfId="257" applyFont="1" applyBorder="1" applyAlignment="1" applyProtection="1">
      <alignment horizontal="left" indent="1"/>
      <protection locked="0"/>
    </xf>
    <xf numFmtId="0" fontId="95" fillId="0" borderId="76" xfId="257" applyFont="1" applyBorder="1" applyAlignment="1">
      <alignment horizontal="center" vertical="center" wrapText="1"/>
    </xf>
    <xf numFmtId="3" fontId="16" fillId="45" borderId="0" xfId="198" applyNumberFormat="1" applyFont="1" applyFill="1" applyAlignment="1">
      <alignment vertical="center"/>
    </xf>
    <xf numFmtId="3" fontId="76" fillId="45" borderId="0" xfId="198" applyNumberFormat="1" applyFont="1" applyFill="1" applyAlignment="1">
      <alignment vertical="center"/>
    </xf>
    <xf numFmtId="49" fontId="74" fillId="0" borderId="72" xfId="265" applyNumberFormat="1" applyFont="1" applyBorder="1" applyAlignment="1">
      <alignment horizontal="center" vertical="center"/>
    </xf>
    <xf numFmtId="49" fontId="74" fillId="0" borderId="98" xfId="265" applyNumberFormat="1" applyFont="1" applyBorder="1" applyAlignment="1">
      <alignment horizontal="center" vertical="center" shrinkToFit="1"/>
    </xf>
    <xf numFmtId="49" fontId="74" fillId="0" borderId="84" xfId="265" applyNumberFormat="1" applyFont="1" applyBorder="1" applyAlignment="1">
      <alignment horizontal="center" vertical="center" shrinkToFit="1"/>
    </xf>
    <xf numFmtId="49" fontId="74" fillId="0" borderId="97" xfId="265" applyNumberFormat="1" applyFont="1" applyBorder="1" applyAlignment="1">
      <alignment horizontal="center" vertical="center" shrinkToFit="1"/>
    </xf>
    <xf numFmtId="0" fontId="74" fillId="0" borderId="97" xfId="265" applyFont="1" applyBorder="1" applyAlignment="1">
      <alignment horizontal="center" vertical="center" shrinkToFit="1"/>
    </xf>
    <xf numFmtId="0" fontId="74" fillId="0" borderId="84" xfId="265" applyFont="1" applyBorder="1" applyAlignment="1">
      <alignment horizontal="center" vertical="center" shrinkToFit="1"/>
    </xf>
    <xf numFmtId="49" fontId="74" fillId="0" borderId="76" xfId="265" applyNumberFormat="1" applyFont="1" applyBorder="1" applyAlignment="1">
      <alignment horizontal="center" vertical="center" shrinkToFit="1"/>
    </xf>
    <xf numFmtId="0" fontId="74" fillId="0" borderId="47" xfId="265" applyFont="1" applyBorder="1">
      <alignment vertical="center"/>
    </xf>
    <xf numFmtId="49" fontId="74" fillId="0" borderId="80" xfId="265" applyNumberFormat="1" applyFont="1" applyBorder="1">
      <alignment vertical="center"/>
    </xf>
    <xf numFmtId="49" fontId="74" fillId="0" borderId="45" xfId="265" applyNumberFormat="1" applyFont="1" applyBorder="1">
      <alignment vertical="center"/>
    </xf>
    <xf numFmtId="0" fontId="74" fillId="0" borderId="42" xfId="265" applyFont="1" applyBorder="1">
      <alignment vertical="center"/>
    </xf>
    <xf numFmtId="0" fontId="74" fillId="0" borderId="0" xfId="265" applyFont="1">
      <alignment vertical="center"/>
    </xf>
    <xf numFmtId="0" fontId="74" fillId="0" borderId="48" xfId="265" applyFont="1" applyBorder="1">
      <alignment vertical="center"/>
    </xf>
    <xf numFmtId="49" fontId="74" fillId="0" borderId="82" xfId="265" applyNumberFormat="1" applyFont="1" applyBorder="1" applyAlignment="1">
      <alignment horizontal="right" vertical="center"/>
    </xf>
    <xf numFmtId="49" fontId="74" fillId="0" borderId="90" xfId="265" applyNumberFormat="1" applyFont="1" applyBorder="1" applyAlignment="1">
      <alignment horizontal="center" vertical="center"/>
    </xf>
    <xf numFmtId="49" fontId="74" fillId="0" borderId="59" xfId="265" applyNumberFormat="1" applyFont="1" applyBorder="1" applyAlignment="1">
      <alignment vertical="center" shrinkToFit="1"/>
    </xf>
    <xf numFmtId="49" fontId="74" fillId="0" borderId="34" xfId="265" applyNumberFormat="1" applyFont="1" applyBorder="1" applyAlignment="1">
      <alignment vertical="center" shrinkToFit="1"/>
    </xf>
    <xf numFmtId="49" fontId="74" fillId="0" borderId="61" xfId="265" applyNumberFormat="1" applyFont="1" applyBorder="1" applyAlignment="1">
      <alignment vertical="center" shrinkToFit="1"/>
    </xf>
    <xf numFmtId="49" fontId="74" fillId="0" borderId="59" xfId="194" applyNumberFormat="1" applyFont="1" applyBorder="1" applyAlignment="1">
      <alignment horizontal="left" vertical="center" shrinkToFit="1"/>
    </xf>
    <xf numFmtId="49" fontId="74" fillId="0" borderId="34" xfId="194" applyNumberFormat="1" applyFont="1" applyBorder="1" applyAlignment="1">
      <alignment horizontal="left" vertical="center" shrinkToFit="1"/>
    </xf>
    <xf numFmtId="0" fontId="74" fillId="0" borderId="61" xfId="265" applyFont="1" applyBorder="1" applyAlignment="1">
      <alignment vertical="center" shrinkToFit="1"/>
    </xf>
    <xf numFmtId="0" fontId="74" fillId="0" borderId="34" xfId="265" applyFont="1" applyBorder="1" applyAlignment="1">
      <alignment vertical="center" shrinkToFit="1"/>
    </xf>
    <xf numFmtId="49" fontId="74" fillId="45" borderId="81" xfId="265" applyNumberFormat="1" applyFont="1" applyFill="1" applyBorder="1" applyAlignment="1">
      <alignment vertical="center" shrinkToFit="1"/>
    </xf>
    <xf numFmtId="49" fontId="74" fillId="45" borderId="59" xfId="194" applyNumberFormat="1" applyFont="1" applyFill="1" applyBorder="1" applyAlignment="1">
      <alignment horizontal="left" vertical="center" shrinkToFit="1"/>
    </xf>
    <xf numFmtId="49" fontId="74" fillId="45" borderId="59" xfId="265" applyNumberFormat="1" applyFont="1" applyFill="1" applyBorder="1" applyAlignment="1">
      <alignment vertical="center" shrinkToFit="1"/>
    </xf>
    <xf numFmtId="49" fontId="74" fillId="45" borderId="34" xfId="265" applyNumberFormat="1" applyFont="1" applyFill="1" applyBorder="1" applyAlignment="1">
      <alignment vertical="center" shrinkToFit="1"/>
    </xf>
    <xf numFmtId="49" fontId="74" fillId="0" borderId="81" xfId="265" applyNumberFormat="1" applyFont="1" applyBorder="1" applyAlignment="1">
      <alignment vertical="center" shrinkToFit="1"/>
    </xf>
    <xf numFmtId="0" fontId="74" fillId="0" borderId="76" xfId="265" applyFont="1" applyBorder="1">
      <alignment vertical="center"/>
    </xf>
    <xf numFmtId="0" fontId="74" fillId="0" borderId="70" xfId="265" applyFont="1" applyBorder="1">
      <alignment vertical="center"/>
    </xf>
    <xf numFmtId="49" fontId="69" fillId="0" borderId="28" xfId="249" applyNumberFormat="1" applyFont="1" applyBorder="1" applyAlignment="1">
      <alignment horizontal="left" vertical="center" indent="1"/>
    </xf>
    <xf numFmtId="38" fontId="74" fillId="0" borderId="81" xfId="256" applyFont="1" applyFill="1" applyBorder="1" applyAlignment="1">
      <alignment horizontal="center" vertical="center"/>
    </xf>
    <xf numFmtId="38" fontId="74" fillId="0" borderId="76" xfId="256" applyFont="1" applyFill="1" applyBorder="1" applyAlignment="1">
      <alignment horizontal="center" vertical="center"/>
    </xf>
    <xf numFmtId="176" fontId="97" fillId="0" borderId="42" xfId="256" applyNumberFormat="1" applyFont="1" applyFill="1" applyBorder="1" applyAlignment="1">
      <alignment horizontal="left" vertical="center" indent="2"/>
    </xf>
    <xf numFmtId="176" fontId="97" fillId="0" borderId="42" xfId="193" applyNumberFormat="1" applyFont="1" applyBorder="1" applyAlignment="1">
      <alignment horizontal="center" vertical="center"/>
    </xf>
    <xf numFmtId="38" fontId="74" fillId="0" borderId="42" xfId="256" applyFont="1" applyFill="1" applyBorder="1" applyAlignment="1">
      <alignment horizontal="center" vertical="center"/>
    </xf>
    <xf numFmtId="3" fontId="77" fillId="0" borderId="28" xfId="255" applyNumberFormat="1" applyFont="1" applyBorder="1" applyAlignment="1">
      <alignment vertical="center"/>
    </xf>
    <xf numFmtId="0" fontId="97" fillId="0" borderId="42" xfId="193" applyFont="1" applyBorder="1" applyAlignment="1">
      <alignment horizontal="left" vertical="center"/>
    </xf>
    <xf numFmtId="0" fontId="97" fillId="0" borderId="42" xfId="193" applyFont="1" applyBorder="1" applyAlignment="1">
      <alignment vertical="center"/>
    </xf>
    <xf numFmtId="0" fontId="74" fillId="0" borderId="28" xfId="193" applyFont="1" applyBorder="1" applyAlignment="1">
      <alignment vertical="center" wrapText="1"/>
    </xf>
    <xf numFmtId="0" fontId="97" fillId="0" borderId="42" xfId="193" applyFont="1" applyBorder="1" applyAlignment="1">
      <alignment horizontal="left" vertical="center" wrapText="1"/>
    </xf>
    <xf numFmtId="0" fontId="97" fillId="0" borderId="42" xfId="193" applyFont="1" applyBorder="1" applyAlignment="1">
      <alignment horizontal="center" vertical="center"/>
    </xf>
    <xf numFmtId="205" fontId="89" fillId="0" borderId="84" xfId="254" applyNumberFormat="1" applyFont="1" applyFill="1" applyBorder="1" applyAlignment="1">
      <alignment vertical="center" shrinkToFit="1"/>
    </xf>
    <xf numFmtId="38" fontId="74" fillId="46" borderId="28" xfId="256" applyFont="1" applyFill="1" applyBorder="1" applyAlignment="1">
      <alignment horizontal="left" vertical="center"/>
    </xf>
    <xf numFmtId="38" fontId="74" fillId="46" borderId="28" xfId="256" applyFont="1" applyFill="1" applyBorder="1" applyAlignment="1">
      <alignment horizontal="left" vertical="center" wrapText="1"/>
    </xf>
    <xf numFmtId="49" fontId="74" fillId="46" borderId="28" xfId="249" applyNumberFormat="1" applyFont="1" applyFill="1" applyBorder="1" applyAlignment="1">
      <alignment horizontal="left" vertical="center"/>
    </xf>
    <xf numFmtId="38" fontId="74" fillId="46" borderId="28" xfId="254" applyFont="1" applyFill="1" applyBorder="1" applyAlignment="1">
      <alignment horizontal="left" vertical="center" wrapText="1"/>
    </xf>
    <xf numFmtId="176" fontId="74" fillId="0" borderId="28" xfId="256" applyNumberFormat="1" applyFont="1" applyFill="1" applyBorder="1" applyAlignment="1">
      <alignment horizontal="center" vertical="center" wrapText="1"/>
    </xf>
    <xf numFmtId="38" fontId="74" fillId="0" borderId="28" xfId="256" applyFont="1" applyFill="1" applyBorder="1" applyAlignment="1">
      <alignment horizontal="left" vertical="center"/>
    </xf>
    <xf numFmtId="38" fontId="74" fillId="0" borderId="28" xfId="256" applyFont="1" applyFill="1" applyBorder="1" applyAlignment="1">
      <alignment horizontal="left" vertical="center" wrapText="1"/>
    </xf>
    <xf numFmtId="49" fontId="74" fillId="0" borderId="28" xfId="249" applyNumberFormat="1" applyFont="1" applyFill="1" applyBorder="1" applyAlignment="1">
      <alignment horizontal="left" vertical="center"/>
    </xf>
    <xf numFmtId="38" fontId="74" fillId="0" borderId="28" xfId="254" applyFont="1" applyFill="1" applyBorder="1" applyAlignment="1">
      <alignment horizontal="left" vertical="center" wrapText="1"/>
    </xf>
    <xf numFmtId="38" fontId="97" fillId="0" borderId="42" xfId="256" applyFont="1" applyFill="1" applyBorder="1" applyAlignment="1">
      <alignment horizontal="center" vertical="center"/>
    </xf>
    <xf numFmtId="38" fontId="74" fillId="0" borderId="42" xfId="256" applyFont="1" applyFill="1" applyBorder="1" applyAlignment="1">
      <alignment horizontal="right" vertical="center"/>
    </xf>
    <xf numFmtId="3" fontId="74" fillId="0" borderId="34" xfId="197" applyNumberFormat="1" applyFont="1" applyBorder="1" applyAlignment="1">
      <alignment horizontal="left" vertical="center" shrinkToFit="1"/>
    </xf>
    <xf numFmtId="38" fontId="97" fillId="0" borderId="42" xfId="256" applyFont="1" applyFill="1" applyBorder="1" applyAlignment="1">
      <alignment horizontal="left" vertical="center" indent="2"/>
    </xf>
    <xf numFmtId="176" fontId="97" fillId="0" borderId="42" xfId="256" applyNumberFormat="1" applyFont="1" applyFill="1" applyBorder="1" applyAlignment="1">
      <alignment horizontal="center" vertical="center"/>
    </xf>
    <xf numFmtId="3" fontId="74" fillId="0" borderId="34" xfId="197" applyNumberFormat="1" applyFont="1" applyBorder="1" applyAlignment="1">
      <alignment vertical="center" wrapText="1" shrinkToFit="1"/>
    </xf>
    <xf numFmtId="3" fontId="74" fillId="0" borderId="28" xfId="255" applyNumberFormat="1" applyFont="1" applyBorder="1" applyAlignment="1">
      <alignment horizontal="right" vertical="center"/>
    </xf>
    <xf numFmtId="49" fontId="74" fillId="0" borderId="28" xfId="249" applyNumberFormat="1" applyFont="1" applyBorder="1" applyAlignment="1">
      <alignment horizontal="left" vertical="center" indent="2"/>
    </xf>
    <xf numFmtId="0" fontId="84" fillId="0" borderId="28" xfId="193" applyFont="1" applyBorder="1" applyAlignment="1">
      <alignment vertical="center"/>
    </xf>
    <xf numFmtId="40" fontId="74" fillId="0" borderId="28" xfId="256" applyNumberFormat="1" applyFont="1" applyFill="1" applyBorder="1" applyAlignment="1">
      <alignment horizontal="center" vertical="center"/>
    </xf>
    <xf numFmtId="40" fontId="97" fillId="0" borderId="42" xfId="256" applyNumberFormat="1" applyFont="1" applyFill="1" applyBorder="1" applyAlignment="1">
      <alignment horizontal="center" vertical="center"/>
    </xf>
    <xf numFmtId="40" fontId="97" fillId="46" borderId="42" xfId="256" applyNumberFormat="1" applyFont="1" applyFill="1" applyBorder="1" applyAlignment="1">
      <alignment horizontal="center" vertical="center"/>
    </xf>
    <xf numFmtId="176" fontId="97" fillId="46" borderId="42" xfId="256" applyNumberFormat="1" applyFont="1" applyFill="1" applyBorder="1" applyAlignment="1">
      <alignment horizontal="center" vertical="center"/>
    </xf>
    <xf numFmtId="205" fontId="84" fillId="0" borderId="84" xfId="254" applyNumberFormat="1" applyFont="1" applyFill="1" applyBorder="1" applyAlignment="1">
      <alignment horizontal="right" vertical="center" shrinkToFit="1"/>
    </xf>
    <xf numFmtId="176" fontId="110" fillId="0" borderId="42" xfId="256" applyNumberFormat="1" applyFont="1" applyFill="1" applyBorder="1" applyAlignment="1">
      <alignment horizontal="center" vertical="center"/>
    </xf>
    <xf numFmtId="38" fontId="74" fillId="0" borderId="76" xfId="256" applyFont="1" applyFill="1" applyBorder="1" applyAlignment="1">
      <alignment horizontal="right" vertical="center"/>
    </xf>
    <xf numFmtId="0" fontId="84" fillId="0" borderId="28" xfId="193" applyFont="1" applyBorder="1" applyAlignment="1">
      <alignment horizontal="left" vertical="center" wrapText="1"/>
    </xf>
    <xf numFmtId="0" fontId="98" fillId="0" borderId="0" xfId="0" applyFont="1">
      <alignment vertical="center"/>
    </xf>
    <xf numFmtId="0" fontId="74" fillId="0" borderId="0" xfId="0" applyFont="1">
      <alignment vertical="center"/>
    </xf>
    <xf numFmtId="56" fontId="95" fillId="0" borderId="0" xfId="0" applyNumberFormat="1" applyFont="1">
      <alignment vertical="center"/>
    </xf>
    <xf numFmtId="0" fontId="95" fillId="0" borderId="0" xfId="0" applyFont="1">
      <alignment vertical="center"/>
    </xf>
    <xf numFmtId="0" fontId="74" fillId="45" borderId="0" xfId="193" applyFont="1" applyFill="1"/>
    <xf numFmtId="0" fontId="74" fillId="45" borderId="0" xfId="0" applyFont="1" applyFill="1">
      <alignment vertical="center"/>
    </xf>
    <xf numFmtId="56" fontId="95" fillId="45" borderId="0" xfId="0" applyNumberFormat="1" applyFont="1" applyFill="1">
      <alignment vertical="center"/>
    </xf>
    <xf numFmtId="0" fontId="95" fillId="45" borderId="0" xfId="0" applyFont="1" applyFill="1">
      <alignment vertical="center"/>
    </xf>
    <xf numFmtId="0" fontId="95" fillId="45" borderId="0" xfId="193" applyFont="1" applyFill="1"/>
    <xf numFmtId="0" fontId="100" fillId="0" borderId="0" xfId="193" applyFont="1"/>
    <xf numFmtId="0" fontId="106" fillId="45" borderId="0" xfId="193" applyFont="1" applyFill="1" applyAlignment="1">
      <alignment horizontal="left" indent="3"/>
    </xf>
    <xf numFmtId="0" fontId="95" fillId="0" borderId="0" xfId="193" applyFont="1" applyAlignment="1">
      <alignment horizontal="right" indent="1"/>
    </xf>
    <xf numFmtId="0" fontId="95" fillId="0" borderId="0" xfId="0" applyFont="1" applyAlignment="1">
      <alignment horizontal="left" vertical="center" indent="1"/>
    </xf>
    <xf numFmtId="0" fontId="95" fillId="0" borderId="0" xfId="193" applyFont="1"/>
    <xf numFmtId="0" fontId="100" fillId="0" borderId="0" xfId="193" applyFont="1" applyAlignment="1">
      <alignment horizontal="left" indent="4"/>
    </xf>
    <xf numFmtId="56" fontId="95" fillId="0" borderId="0" xfId="193" applyNumberFormat="1" applyFont="1"/>
    <xf numFmtId="0" fontId="95" fillId="0" borderId="0" xfId="193" applyFont="1" applyAlignment="1">
      <alignment horizontal="left" indent="1"/>
    </xf>
    <xf numFmtId="0" fontId="74" fillId="0" borderId="0" xfId="193" applyFont="1" applyAlignment="1">
      <alignment horizontal="left" indent="2"/>
    </xf>
    <xf numFmtId="0" fontId="74" fillId="0" borderId="0" xfId="193" applyFont="1" applyAlignment="1">
      <alignment horizontal="left" indent="3"/>
    </xf>
    <xf numFmtId="0" fontId="95" fillId="45" borderId="0" xfId="0" applyFont="1" applyFill="1" applyAlignment="1">
      <alignment horizontal="right" vertical="center" indent="1"/>
    </xf>
    <xf numFmtId="0" fontId="74" fillId="0" borderId="0" xfId="193" applyFont="1" applyAlignment="1">
      <alignment horizontal="left" indent="1"/>
    </xf>
    <xf numFmtId="0" fontId="100" fillId="0" borderId="0" xfId="193" applyFont="1" applyAlignment="1">
      <alignment horizontal="left" indent="3"/>
    </xf>
    <xf numFmtId="0" fontId="95" fillId="45" borderId="0" xfId="193" applyFont="1" applyFill="1" applyAlignment="1">
      <alignment horizontal="right" indent="1"/>
    </xf>
    <xf numFmtId="0" fontId="95" fillId="0" borderId="0" xfId="193" applyFont="1" applyAlignment="1">
      <alignment horizontal="left" indent="2"/>
    </xf>
    <xf numFmtId="0" fontId="99" fillId="0" borderId="0" xfId="193" applyFont="1" applyAlignment="1">
      <alignment horizontal="left" indent="4"/>
    </xf>
    <xf numFmtId="0" fontId="95" fillId="0" borderId="0" xfId="193" applyFont="1" applyAlignment="1">
      <alignment horizontal="left" indent="4"/>
    </xf>
    <xf numFmtId="0" fontId="74" fillId="0" borderId="0" xfId="193" applyFont="1" applyAlignment="1">
      <alignment horizontal="left" indent="4"/>
    </xf>
    <xf numFmtId="0" fontId="106" fillId="45" borderId="0" xfId="193" applyFont="1" applyFill="1" applyAlignment="1">
      <alignment horizontal="left" indent="4"/>
    </xf>
    <xf numFmtId="0" fontId="99" fillId="0" borderId="0" xfId="193" applyFont="1" applyAlignment="1">
      <alignment horizontal="left" indent="3"/>
    </xf>
    <xf numFmtId="0" fontId="99" fillId="0" borderId="0" xfId="193" applyFont="1" applyAlignment="1">
      <alignment horizontal="left" indent="2"/>
    </xf>
    <xf numFmtId="0" fontId="99" fillId="0" borderId="0" xfId="193" applyFont="1" applyAlignment="1">
      <alignment horizontal="right" indent="1"/>
    </xf>
    <xf numFmtId="0" fontId="94" fillId="0" borderId="0" xfId="193" applyFont="1" applyAlignment="1">
      <alignment horizontal="right" indent="1"/>
    </xf>
    <xf numFmtId="49" fontId="74" fillId="0" borderId="28" xfId="249" applyNumberFormat="1" applyFont="1" applyBorder="1" applyAlignment="1">
      <alignment horizontal="left" vertical="center"/>
    </xf>
    <xf numFmtId="49" fontId="69" fillId="0" borderId="28" xfId="249" applyNumberFormat="1" applyFont="1" applyBorder="1" applyAlignment="1">
      <alignment horizontal="left" vertical="center"/>
    </xf>
    <xf numFmtId="0" fontId="74" fillId="0" borderId="42" xfId="193" applyFont="1" applyBorder="1" applyAlignment="1">
      <alignment horizontal="left" vertical="center"/>
    </xf>
    <xf numFmtId="0" fontId="74" fillId="0" borderId="81" xfId="193" applyFont="1" applyBorder="1" applyAlignment="1">
      <alignment horizontal="center" vertical="center"/>
    </xf>
    <xf numFmtId="176" fontId="74" fillId="0" borderId="42" xfId="256" applyNumberFormat="1" applyFont="1" applyFill="1" applyBorder="1" applyAlignment="1">
      <alignment horizontal="left" vertical="center" indent="2"/>
    </xf>
    <xf numFmtId="176" fontId="74" fillId="0" borderId="42" xfId="193" applyNumberFormat="1" applyFont="1" applyBorder="1" applyAlignment="1">
      <alignment horizontal="center" vertical="center"/>
    </xf>
    <xf numFmtId="0" fontId="112" fillId="0" borderId="28" xfId="0" applyFont="1" applyBorder="1" applyAlignment="1">
      <alignment horizontal="left" vertical="center" wrapText="1" indent="1"/>
    </xf>
    <xf numFmtId="0" fontId="80" fillId="0" borderId="28" xfId="0" applyFont="1" applyBorder="1" applyAlignment="1">
      <alignment horizontal="left" vertical="center" wrapText="1" indent="1"/>
    </xf>
    <xf numFmtId="0" fontId="112" fillId="46" borderId="28" xfId="0" applyFont="1" applyFill="1" applyBorder="1" applyAlignment="1">
      <alignment horizontal="left" vertical="center" wrapText="1" indent="1"/>
    </xf>
    <xf numFmtId="0" fontId="80" fillId="0" borderId="42" xfId="193" applyFont="1" applyBorder="1" applyAlignment="1">
      <alignment horizontal="left" vertical="center"/>
    </xf>
    <xf numFmtId="0" fontId="80" fillId="0" borderId="28" xfId="193" applyFont="1" applyBorder="1" applyAlignment="1">
      <alignment horizontal="center" vertical="center"/>
    </xf>
    <xf numFmtId="176" fontId="80" fillId="0" borderId="42" xfId="256" applyNumberFormat="1" applyFont="1" applyFill="1" applyBorder="1" applyAlignment="1">
      <alignment horizontal="left" vertical="center" indent="2"/>
    </xf>
    <xf numFmtId="176" fontId="80" fillId="0" borderId="42" xfId="193" applyNumberFormat="1" applyFont="1" applyBorder="1" applyAlignment="1">
      <alignment horizontal="center" vertical="center"/>
    </xf>
    <xf numFmtId="38" fontId="80" fillId="0" borderId="42" xfId="256" applyFont="1" applyFill="1" applyBorder="1" applyAlignment="1">
      <alignment horizontal="center" vertical="center"/>
    </xf>
    <xf numFmtId="176" fontId="80" fillId="0" borderId="42" xfId="264" applyNumberFormat="1" applyFont="1" applyFill="1" applyBorder="1" applyAlignment="1">
      <alignment horizontal="center" vertical="center"/>
    </xf>
    <xf numFmtId="176" fontId="80" fillId="0" borderId="42" xfId="256" applyNumberFormat="1" applyFont="1" applyFill="1" applyBorder="1" applyAlignment="1">
      <alignment horizontal="center" vertical="center"/>
    </xf>
    <xf numFmtId="0" fontId="80" fillId="0" borderId="28" xfId="193" applyFont="1" applyBorder="1" applyAlignment="1">
      <alignment horizontal="left" vertical="center" wrapText="1"/>
    </xf>
    <xf numFmtId="0" fontId="80" fillId="0" borderId="42" xfId="193" applyFont="1" applyBorder="1" applyAlignment="1">
      <alignment horizontal="center" vertical="center"/>
    </xf>
    <xf numFmtId="0" fontId="80" fillId="0" borderId="28" xfId="193" applyFont="1" applyBorder="1" applyAlignment="1">
      <alignment horizontal="left" vertical="center"/>
    </xf>
    <xf numFmtId="176" fontId="80" fillId="0" borderId="42" xfId="256" applyNumberFormat="1" applyFont="1" applyFill="1" applyBorder="1" applyAlignment="1">
      <alignment horizontal="right" vertical="center"/>
    </xf>
    <xf numFmtId="0" fontId="80" fillId="0" borderId="42" xfId="193" applyFont="1" applyBorder="1" applyAlignment="1">
      <alignment vertical="center"/>
    </xf>
    <xf numFmtId="0" fontId="80" fillId="0" borderId="28" xfId="193" applyFont="1" applyBorder="1" applyAlignment="1">
      <alignment vertical="center"/>
    </xf>
    <xf numFmtId="0" fontId="80" fillId="0" borderId="42" xfId="193" applyFont="1" applyBorder="1" applyAlignment="1">
      <alignment vertical="center" wrapText="1"/>
    </xf>
    <xf numFmtId="0" fontId="80" fillId="0" borderId="0" xfId="193" applyFont="1" applyAlignment="1">
      <alignment horizontal="left" vertical="center"/>
    </xf>
    <xf numFmtId="0" fontId="80" fillId="0" borderId="28" xfId="193" applyFont="1" applyBorder="1" applyAlignment="1">
      <alignment vertical="center" wrapText="1"/>
    </xf>
    <xf numFmtId="38" fontId="80" fillId="0" borderId="42" xfId="256" applyFont="1" applyFill="1" applyBorder="1" applyAlignment="1">
      <alignment horizontal="left" vertical="center" indent="2"/>
    </xf>
    <xf numFmtId="176" fontId="80" fillId="0" borderId="42" xfId="256" applyNumberFormat="1" applyFont="1" applyFill="1" applyBorder="1" applyAlignment="1">
      <alignment vertical="center"/>
    </xf>
    <xf numFmtId="176" fontId="80" fillId="0" borderId="42" xfId="264" applyNumberFormat="1" applyFont="1" applyFill="1" applyBorder="1" applyAlignment="1">
      <alignment vertical="center"/>
    </xf>
    <xf numFmtId="0" fontId="80" fillId="0" borderId="42" xfId="193" applyFont="1" applyBorder="1" applyAlignment="1">
      <alignment horizontal="left" vertical="center" wrapText="1"/>
    </xf>
    <xf numFmtId="40" fontId="80" fillId="0" borderId="42" xfId="256" applyNumberFormat="1" applyFont="1" applyFill="1" applyBorder="1" applyAlignment="1">
      <alignment horizontal="center" vertical="center"/>
    </xf>
    <xf numFmtId="176" fontId="80" fillId="0" borderId="42" xfId="264" applyNumberFormat="1" applyFont="1" applyFill="1" applyBorder="1" applyAlignment="1">
      <alignment horizontal="right" vertical="center"/>
    </xf>
    <xf numFmtId="176" fontId="74" fillId="0" borderId="42" xfId="256" applyNumberFormat="1" applyFont="1" applyFill="1" applyBorder="1" applyAlignment="1">
      <alignment vertical="center"/>
    </xf>
    <xf numFmtId="176" fontId="80" fillId="0" borderId="42" xfId="256" applyNumberFormat="1" applyFont="1" applyFill="1" applyBorder="1" applyAlignment="1">
      <alignment horizontal="right" vertical="center" indent="2"/>
    </xf>
    <xf numFmtId="0" fontId="75" fillId="0" borderId="28" xfId="193" applyFont="1" applyBorder="1" applyAlignment="1">
      <alignment horizontal="left" vertical="center"/>
    </xf>
    <xf numFmtId="0" fontId="113" fillId="0" borderId="34" xfId="193" applyFont="1" applyBorder="1" applyAlignment="1">
      <alignment horizontal="left" vertical="center"/>
    </xf>
    <xf numFmtId="0" fontId="113" fillId="0" borderId="34" xfId="193" applyFont="1" applyBorder="1"/>
    <xf numFmtId="0" fontId="15" fillId="0" borderId="49" xfId="195" applyFont="1" applyBorder="1">
      <alignment vertical="center"/>
    </xf>
    <xf numFmtId="0" fontId="15" fillId="0" borderId="50" xfId="195" applyFont="1" applyBorder="1">
      <alignment vertical="center"/>
    </xf>
    <xf numFmtId="0" fontId="9" fillId="0" borderId="54" xfId="201" applyFont="1" applyBorder="1" applyAlignment="1">
      <alignment vertical="center" wrapText="1"/>
    </xf>
    <xf numFmtId="0" fontId="9" fillId="0" borderId="58" xfId="201" applyFont="1" applyBorder="1" applyAlignment="1">
      <alignment vertical="center" wrapText="1"/>
    </xf>
    <xf numFmtId="0" fontId="9" fillId="0" borderId="71" xfId="201" applyFont="1" applyBorder="1" applyAlignment="1">
      <alignment vertical="center" wrapText="1"/>
    </xf>
    <xf numFmtId="0" fontId="9" fillId="0" borderId="70" xfId="201" applyFont="1" applyBorder="1" applyAlignment="1">
      <alignment vertical="center" wrapText="1"/>
    </xf>
    <xf numFmtId="0" fontId="9" fillId="0" borderId="0" xfId="201" applyFont="1" applyAlignment="1">
      <alignment vertical="center" wrapText="1"/>
    </xf>
    <xf numFmtId="0" fontId="9" fillId="0" borderId="47" xfId="201" applyFont="1" applyBorder="1" applyAlignment="1">
      <alignment vertical="center" wrapText="1"/>
    </xf>
    <xf numFmtId="0" fontId="9" fillId="0" borderId="60" xfId="201" applyFont="1" applyBorder="1" applyAlignment="1">
      <alignment vertical="center" wrapText="1"/>
    </xf>
    <xf numFmtId="0" fontId="9" fillId="0" borderId="67" xfId="201" applyFont="1" applyBorder="1" applyAlignment="1">
      <alignment vertical="center" wrapText="1"/>
    </xf>
    <xf numFmtId="0" fontId="9" fillId="0" borderId="68" xfId="201" applyFont="1" applyBorder="1" applyAlignment="1">
      <alignment vertical="center" wrapText="1"/>
    </xf>
    <xf numFmtId="0" fontId="53" fillId="0" borderId="3" xfId="195" applyFont="1" applyBorder="1" applyAlignment="1">
      <alignment horizontal="left" vertical="center"/>
    </xf>
    <xf numFmtId="0" fontId="15" fillId="0" borderId="0" xfId="195" applyFont="1">
      <alignment vertical="center"/>
    </xf>
    <xf numFmtId="0" fontId="15" fillId="0" borderId="4" xfId="195" applyFont="1" applyBorder="1" applyAlignment="1">
      <alignment horizontal="center" vertical="center"/>
    </xf>
    <xf numFmtId="0" fontId="53" fillId="0" borderId="0" xfId="195" applyFont="1">
      <alignment vertical="center"/>
    </xf>
    <xf numFmtId="0" fontId="15" fillId="0" borderId="69" xfId="195" applyFont="1" applyBorder="1">
      <alignment vertical="center"/>
    </xf>
    <xf numFmtId="0" fontId="15" fillId="0" borderId="49" xfId="195" applyFont="1" applyBorder="1" applyAlignment="1">
      <alignment horizontal="center" vertical="center"/>
    </xf>
    <xf numFmtId="0" fontId="15" fillId="0" borderId="50" xfId="195" applyFont="1" applyBorder="1" applyAlignment="1">
      <alignment horizontal="center" vertical="center"/>
    </xf>
    <xf numFmtId="0" fontId="15" fillId="0" borderId="52" xfId="195" applyFont="1" applyBorder="1">
      <alignment vertical="center"/>
    </xf>
    <xf numFmtId="0" fontId="16" fillId="0" borderId="65" xfId="201" applyFont="1" applyBorder="1" applyAlignment="1">
      <alignment vertical="center"/>
    </xf>
    <xf numFmtId="0" fontId="16" fillId="0" borderId="66" xfId="201" applyFont="1" applyBorder="1" applyAlignment="1">
      <alignment vertical="center"/>
    </xf>
    <xf numFmtId="0" fontId="16" fillId="0" borderId="64" xfId="201" applyFont="1" applyBorder="1" applyAlignment="1">
      <alignment vertical="center"/>
    </xf>
    <xf numFmtId="0" fontId="52" fillId="0" borderId="0" xfId="195" applyFont="1" applyAlignment="1">
      <alignment horizontal="center" vertical="center"/>
    </xf>
    <xf numFmtId="0" fontId="53" fillId="0" borderId="48" xfId="195" applyFont="1" applyBorder="1" applyAlignment="1">
      <alignment horizontal="center" vertical="center" shrinkToFit="1"/>
    </xf>
    <xf numFmtId="0" fontId="9" fillId="0" borderId="65" xfId="201" applyFont="1" applyBorder="1" applyAlignment="1">
      <alignment vertical="center"/>
    </xf>
    <xf numFmtId="0" fontId="9" fillId="0" borderId="66" xfId="201" applyFont="1" applyBorder="1" applyAlignment="1">
      <alignment vertical="center"/>
    </xf>
    <xf numFmtId="0" fontId="9" fillId="0" borderId="64" xfId="201" applyFont="1" applyBorder="1" applyAlignment="1">
      <alignment vertical="center"/>
    </xf>
    <xf numFmtId="0" fontId="17" fillId="0" borderId="54" xfId="195" applyFont="1" applyBorder="1">
      <alignment vertical="center"/>
    </xf>
    <xf numFmtId="0" fontId="17" fillId="0" borderId="58" xfId="195" applyFont="1" applyBorder="1">
      <alignment vertical="center"/>
    </xf>
    <xf numFmtId="0" fontId="17" fillId="0" borderId="71" xfId="195" applyFont="1" applyBorder="1">
      <alignment vertical="center"/>
    </xf>
    <xf numFmtId="0" fontId="9" fillId="0" borderId="65" xfId="196" applyFont="1" applyBorder="1">
      <alignment vertical="center"/>
    </xf>
    <xf numFmtId="0" fontId="9" fillId="0" borderId="66" xfId="196" applyFont="1" applyBorder="1">
      <alignment vertical="center"/>
    </xf>
    <xf numFmtId="0" fontId="9" fillId="0" borderId="64" xfId="196" applyFont="1" applyBorder="1">
      <alignment vertical="center"/>
    </xf>
    <xf numFmtId="0" fontId="15" fillId="0" borderId="53" xfId="195" applyFont="1" applyBorder="1">
      <alignment vertical="center"/>
    </xf>
    <xf numFmtId="0" fontId="9" fillId="0" borderId="53" xfId="196" applyFont="1" applyBorder="1">
      <alignment vertical="center"/>
    </xf>
    <xf numFmtId="0" fontId="17" fillId="0" borderId="70" xfId="195" applyFont="1" applyBorder="1">
      <alignment vertical="center"/>
    </xf>
    <xf numFmtId="0" fontId="17" fillId="0" borderId="0" xfId="195" applyFont="1">
      <alignment vertical="center"/>
    </xf>
    <xf numFmtId="0" fontId="17" fillId="0" borderId="47" xfId="195" applyFont="1" applyBorder="1">
      <alignment vertical="center"/>
    </xf>
    <xf numFmtId="0" fontId="17" fillId="0" borderId="65" xfId="195" applyFont="1" applyBorder="1">
      <alignment vertical="center"/>
    </xf>
    <xf numFmtId="0" fontId="17" fillId="0" borderId="64" xfId="195" applyFont="1" applyBorder="1">
      <alignment vertical="center"/>
    </xf>
    <xf numFmtId="0" fontId="17" fillId="0" borderId="57" xfId="195" applyFont="1" applyBorder="1">
      <alignment vertical="center"/>
    </xf>
    <xf numFmtId="0" fontId="17" fillId="0" borderId="48" xfId="195" applyFont="1" applyBorder="1">
      <alignment vertical="center"/>
    </xf>
    <xf numFmtId="0" fontId="17" fillId="0" borderId="23" xfId="195" applyFont="1" applyBorder="1">
      <alignment vertical="center"/>
    </xf>
    <xf numFmtId="0" fontId="17" fillId="0" borderId="56" xfId="195" applyFont="1" applyBorder="1">
      <alignment vertical="center"/>
    </xf>
    <xf numFmtId="0" fontId="17" fillId="0" borderId="63" xfId="195" applyFont="1" applyBorder="1">
      <alignment vertical="center"/>
    </xf>
    <xf numFmtId="0" fontId="15" fillId="0" borderId="57" xfId="195" applyFont="1" applyBorder="1">
      <alignment vertical="center"/>
    </xf>
    <xf numFmtId="0" fontId="15" fillId="0" borderId="48" xfId="195" applyFont="1" applyBorder="1">
      <alignment vertical="center"/>
    </xf>
    <xf numFmtId="0" fontId="15" fillId="0" borderId="23" xfId="195" applyFont="1" applyBorder="1">
      <alignment vertical="center"/>
    </xf>
    <xf numFmtId="0" fontId="14" fillId="0" borderId="3" xfId="199" applyFont="1" applyBorder="1" applyAlignment="1">
      <alignment horizontal="center" vertical="center"/>
    </xf>
    <xf numFmtId="0" fontId="14" fillId="0" borderId="50" xfId="199" applyFont="1" applyBorder="1" applyAlignment="1">
      <alignment horizontal="center" vertical="center"/>
    </xf>
    <xf numFmtId="0" fontId="58" fillId="0" borderId="49" xfId="199" applyFont="1" applyBorder="1" applyAlignment="1">
      <alignment horizontal="center" vertical="center"/>
    </xf>
    <xf numFmtId="0" fontId="58" fillId="0" borderId="50" xfId="199" applyFont="1" applyBorder="1" applyAlignment="1">
      <alignment horizontal="center" vertical="center"/>
    </xf>
    <xf numFmtId="5" fontId="59" fillId="0" borderId="49" xfId="199" applyNumberFormat="1" applyFont="1" applyBorder="1" applyAlignment="1">
      <alignment vertical="center"/>
    </xf>
    <xf numFmtId="5" fontId="59" fillId="0" borderId="72" xfId="199" applyNumberFormat="1" applyFont="1" applyBorder="1" applyAlignment="1">
      <alignment vertical="center"/>
    </xf>
    <xf numFmtId="3" fontId="55" fillId="0" borderId="0" xfId="198" applyNumberFormat="1" applyFont="1" applyAlignment="1">
      <alignment horizontal="center" vertical="center"/>
    </xf>
    <xf numFmtId="0" fontId="74" fillId="0" borderId="0" xfId="0" applyFont="1" applyAlignment="1">
      <alignment horizontal="center" vertical="center"/>
    </xf>
    <xf numFmtId="223" fontId="69" fillId="0" borderId="0" xfId="193" applyNumberFormat="1" applyFont="1" applyAlignment="1">
      <alignment horizontal="center" vertical="center"/>
    </xf>
    <xf numFmtId="0" fontId="70" fillId="0" borderId="0" xfId="193" applyFont="1" applyAlignment="1">
      <alignment horizontal="center" vertical="center"/>
    </xf>
    <xf numFmtId="0" fontId="82" fillId="0" borderId="0" xfId="193" applyFont="1" applyAlignment="1">
      <alignment horizontal="center" vertical="center"/>
    </xf>
    <xf numFmtId="56" fontId="72" fillId="0" borderId="0" xfId="193" applyNumberFormat="1" applyFont="1" applyAlignment="1">
      <alignment horizontal="center" vertical="center" wrapText="1"/>
    </xf>
    <xf numFmtId="0" fontId="71" fillId="0" borderId="0" xfId="193" applyFont="1" applyAlignment="1">
      <alignment horizontal="center" vertical="center"/>
    </xf>
    <xf numFmtId="38" fontId="89" fillId="0" borderId="34" xfId="254" applyFont="1" applyFill="1" applyBorder="1" applyAlignment="1">
      <alignment horizontal="center" vertical="center"/>
    </xf>
    <xf numFmtId="38" fontId="89" fillId="0" borderId="66" xfId="254" applyFont="1" applyFill="1" applyBorder="1" applyAlignment="1">
      <alignment horizontal="center" vertical="center"/>
    </xf>
    <xf numFmtId="38" fontId="89" fillId="0" borderId="84" xfId="254" applyFont="1" applyFill="1" applyBorder="1" applyAlignment="1">
      <alignment horizontal="center" vertical="center"/>
    </xf>
    <xf numFmtId="0" fontId="83" fillId="0" borderId="73" xfId="193" applyFont="1" applyBorder="1" applyAlignment="1">
      <alignment horizontal="center" vertical="center"/>
    </xf>
    <xf numFmtId="0" fontId="83" fillId="0" borderId="42" xfId="193" applyFont="1" applyBorder="1" applyAlignment="1">
      <alignment horizontal="center" vertical="center"/>
    </xf>
    <xf numFmtId="0" fontId="84" fillId="0" borderId="28" xfId="193" applyFont="1" applyBorder="1" applyAlignment="1">
      <alignment horizontal="center" vertical="center"/>
    </xf>
    <xf numFmtId="176" fontId="83" fillId="0" borderId="73" xfId="254" applyNumberFormat="1" applyFont="1" applyFill="1" applyBorder="1" applyAlignment="1">
      <alignment horizontal="center" vertical="center"/>
    </xf>
    <xf numFmtId="176" fontId="83" fillId="0" borderId="42" xfId="254" applyNumberFormat="1" applyFont="1" applyFill="1" applyBorder="1" applyAlignment="1">
      <alignment horizontal="center" vertical="center"/>
    </xf>
    <xf numFmtId="176" fontId="83" fillId="0" borderId="73" xfId="193" applyNumberFormat="1" applyFont="1" applyBorder="1" applyAlignment="1">
      <alignment horizontal="center" vertical="center"/>
    </xf>
    <xf numFmtId="176" fontId="83" fillId="0" borderId="42" xfId="193" applyNumberFormat="1" applyFont="1" applyBorder="1" applyAlignment="1">
      <alignment horizontal="center" vertical="center"/>
    </xf>
    <xf numFmtId="38" fontId="84" fillId="0" borderId="78" xfId="254" applyFont="1" applyFill="1" applyBorder="1" applyAlignment="1">
      <alignment horizontal="center" vertical="center"/>
    </xf>
    <xf numFmtId="38" fontId="84" fillId="0" borderId="79" xfId="254" applyFont="1" applyFill="1" applyBorder="1" applyAlignment="1">
      <alignment horizontal="center" vertical="center"/>
    </xf>
    <xf numFmtId="38" fontId="84" fillId="0" borderId="77" xfId="254" applyFont="1" applyFill="1" applyBorder="1" applyAlignment="1">
      <alignment horizontal="center" vertical="center"/>
    </xf>
    <xf numFmtId="38" fontId="84" fillId="0" borderId="81" xfId="254" applyFont="1" applyFill="1" applyBorder="1" applyAlignment="1">
      <alignment horizontal="center" vertical="center"/>
    </xf>
    <xf numFmtId="38" fontId="84" fillId="0" borderId="67" xfId="254" applyFont="1" applyFill="1" applyBorder="1" applyAlignment="1">
      <alignment horizontal="center" vertical="center"/>
    </xf>
    <xf numFmtId="38" fontId="84" fillId="0" borderId="76" xfId="254" applyFont="1" applyFill="1" applyBorder="1" applyAlignment="1">
      <alignment horizontal="center" vertical="center"/>
    </xf>
    <xf numFmtId="38" fontId="74" fillId="0" borderId="34" xfId="256" applyFont="1" applyFill="1" applyBorder="1" applyAlignment="1">
      <alignment horizontal="center" vertical="center"/>
    </xf>
    <xf numFmtId="38" fontId="74" fillId="0" borderId="66" xfId="256" applyFont="1" applyFill="1" applyBorder="1" applyAlignment="1">
      <alignment horizontal="center" vertical="center"/>
    </xf>
    <xf numFmtId="38" fontId="74" fillId="0" borderId="84" xfId="256" applyFont="1" applyFill="1" applyBorder="1" applyAlignment="1">
      <alignment horizontal="center" vertical="center"/>
    </xf>
    <xf numFmtId="0" fontId="97" fillId="0" borderId="73" xfId="193" applyFont="1" applyBorder="1" applyAlignment="1">
      <alignment horizontal="center" vertical="center"/>
    </xf>
    <xf numFmtId="0" fontId="97" fillId="0" borderId="42" xfId="193" applyFont="1" applyBorder="1" applyAlignment="1">
      <alignment horizontal="center" vertical="center"/>
    </xf>
    <xf numFmtId="0" fontId="74" fillId="0" borderId="28" xfId="193" applyFont="1" applyBorder="1" applyAlignment="1">
      <alignment horizontal="center" vertical="center"/>
    </xf>
    <xf numFmtId="176" fontId="97" fillId="0" borderId="73" xfId="256" applyNumberFormat="1" applyFont="1" applyFill="1" applyBorder="1" applyAlignment="1">
      <alignment horizontal="left" vertical="center" indent="2"/>
    </xf>
    <xf numFmtId="176" fontId="97" fillId="0" borderId="42" xfId="256" applyNumberFormat="1" applyFont="1" applyFill="1" applyBorder="1" applyAlignment="1">
      <alignment horizontal="left" vertical="center" indent="2"/>
    </xf>
    <xf numFmtId="176" fontId="97" fillId="0" borderId="73" xfId="193" applyNumberFormat="1" applyFont="1" applyBorder="1" applyAlignment="1">
      <alignment horizontal="center" vertical="center"/>
    </xf>
    <xf numFmtId="176" fontId="97" fillId="0" borderId="42" xfId="193" applyNumberFormat="1" applyFont="1" applyBorder="1" applyAlignment="1">
      <alignment horizontal="center" vertical="center"/>
    </xf>
    <xf numFmtId="38" fontId="74" fillId="0" borderId="78" xfId="256" applyFont="1" applyFill="1" applyBorder="1" applyAlignment="1">
      <alignment horizontal="center" vertical="center"/>
    </xf>
    <xf numFmtId="38" fontId="74" fillId="0" borderId="79" xfId="256" applyFont="1" applyFill="1" applyBorder="1" applyAlignment="1">
      <alignment horizontal="center" vertical="center"/>
    </xf>
    <xf numFmtId="38" fontId="74" fillId="0" borderId="77" xfId="256" applyFont="1" applyFill="1" applyBorder="1" applyAlignment="1">
      <alignment horizontal="center" vertical="center"/>
    </xf>
    <xf numFmtId="38" fontId="74" fillId="0" borderId="81" xfId="256" applyFont="1" applyFill="1" applyBorder="1" applyAlignment="1">
      <alignment horizontal="center" vertical="center"/>
    </xf>
    <xf numFmtId="38" fontId="74" fillId="0" borderId="67" xfId="256" applyFont="1" applyFill="1" applyBorder="1" applyAlignment="1">
      <alignment horizontal="center" vertical="center"/>
    </xf>
    <xf numFmtId="38" fontId="74" fillId="0" borderId="76" xfId="256" applyFont="1" applyFill="1" applyBorder="1" applyAlignment="1">
      <alignment horizontal="center" vertical="center"/>
    </xf>
    <xf numFmtId="38" fontId="74" fillId="0" borderId="34" xfId="256" applyFont="1" applyFill="1" applyBorder="1" applyAlignment="1">
      <alignment horizontal="left" vertical="center"/>
    </xf>
    <xf numFmtId="38" fontId="74" fillId="0" borderId="66" xfId="256" applyFont="1" applyFill="1" applyBorder="1" applyAlignment="1">
      <alignment horizontal="left" vertical="center"/>
    </xf>
    <xf numFmtId="38" fontId="74" fillId="0" borderId="84" xfId="256" applyFont="1" applyFill="1" applyBorder="1" applyAlignment="1">
      <alignment horizontal="left" vertical="center"/>
    </xf>
    <xf numFmtId="38" fontId="80" fillId="0" borderId="34" xfId="256" applyFont="1" applyFill="1" applyBorder="1" applyAlignment="1">
      <alignment horizontal="center" vertical="center"/>
    </xf>
    <xf numFmtId="38" fontId="80" fillId="0" borderId="66" xfId="256" applyFont="1" applyFill="1" applyBorder="1" applyAlignment="1">
      <alignment horizontal="center" vertical="center"/>
    </xf>
    <xf numFmtId="38" fontId="80" fillId="0" borderId="84" xfId="256" applyFont="1" applyFill="1" applyBorder="1" applyAlignment="1">
      <alignment horizontal="center" vertical="center"/>
    </xf>
    <xf numFmtId="3" fontId="80" fillId="0" borderId="34" xfId="255" applyNumberFormat="1" applyFont="1" applyBorder="1" applyAlignment="1">
      <alignment horizontal="left" vertical="center"/>
    </xf>
    <xf numFmtId="3" fontId="80" fillId="0" borderId="66" xfId="255" applyNumberFormat="1" applyFont="1" applyBorder="1" applyAlignment="1">
      <alignment horizontal="left" vertical="center"/>
    </xf>
    <xf numFmtId="3" fontId="80" fillId="0" borderId="84" xfId="255" applyNumberFormat="1" applyFont="1" applyBorder="1" applyAlignment="1">
      <alignment horizontal="left" vertical="center"/>
    </xf>
    <xf numFmtId="3" fontId="80" fillId="0" borderId="34" xfId="255" applyNumberFormat="1" applyFont="1" applyBorder="1" applyAlignment="1">
      <alignment horizontal="center" vertical="center"/>
    </xf>
    <xf numFmtId="3" fontId="80" fillId="0" borderId="66" xfId="255" applyNumberFormat="1" applyFont="1" applyBorder="1" applyAlignment="1">
      <alignment horizontal="center" vertical="center"/>
    </xf>
    <xf numFmtId="3" fontId="80" fillId="0" borderId="84" xfId="255" applyNumberFormat="1" applyFont="1" applyBorder="1" applyAlignment="1">
      <alignment horizontal="center" vertical="center"/>
    </xf>
    <xf numFmtId="3" fontId="80" fillId="46" borderId="34" xfId="255" applyNumberFormat="1" applyFont="1" applyFill="1" applyBorder="1" applyAlignment="1">
      <alignment horizontal="center" vertical="center"/>
    </xf>
    <xf numFmtId="3" fontId="80" fillId="46" borderId="66" xfId="255" applyNumberFormat="1" applyFont="1" applyFill="1" applyBorder="1" applyAlignment="1">
      <alignment horizontal="center" vertical="center"/>
    </xf>
    <xf numFmtId="3" fontId="80" fillId="46" borderId="84" xfId="255" applyNumberFormat="1" applyFont="1" applyFill="1" applyBorder="1" applyAlignment="1">
      <alignment horizontal="center" vertical="center"/>
    </xf>
    <xf numFmtId="3" fontId="80" fillId="46" borderId="34" xfId="255" applyNumberFormat="1" applyFont="1" applyFill="1" applyBorder="1" applyAlignment="1">
      <alignment horizontal="left" vertical="center"/>
    </xf>
    <xf numFmtId="3" fontId="80" fillId="46" borderId="66" xfId="255" applyNumberFormat="1" applyFont="1" applyFill="1" applyBorder="1" applyAlignment="1">
      <alignment horizontal="left" vertical="center"/>
    </xf>
    <xf numFmtId="3" fontId="80" fillId="46" borderId="84" xfId="255" applyNumberFormat="1" applyFont="1" applyFill="1" applyBorder="1" applyAlignment="1">
      <alignment horizontal="left" vertical="center"/>
    </xf>
    <xf numFmtId="38" fontId="84" fillId="0" borderId="78" xfId="256" applyFont="1" applyFill="1" applyBorder="1" applyAlignment="1">
      <alignment horizontal="center" vertical="center"/>
    </xf>
    <xf numFmtId="38" fontId="84" fillId="0" borderId="77" xfId="256" applyFont="1" applyFill="1" applyBorder="1" applyAlignment="1">
      <alignment horizontal="center" vertical="center"/>
    </xf>
    <xf numFmtId="38" fontId="84" fillId="0" borderId="81" xfId="256" applyFont="1" applyFill="1" applyBorder="1" applyAlignment="1">
      <alignment horizontal="center" vertical="center"/>
    </xf>
    <xf numFmtId="38" fontId="84" fillId="0" borderId="76" xfId="256" applyFont="1" applyFill="1" applyBorder="1" applyAlignment="1">
      <alignment horizontal="center" vertical="center"/>
    </xf>
    <xf numFmtId="176" fontId="83" fillId="0" borderId="73" xfId="256" applyNumberFormat="1" applyFont="1" applyFill="1" applyBorder="1" applyAlignment="1">
      <alignment vertical="center"/>
    </xf>
    <xf numFmtId="176" fontId="83" fillId="0" borderId="42" xfId="256" applyNumberFormat="1" applyFont="1" applyFill="1" applyBorder="1" applyAlignment="1">
      <alignment vertical="center"/>
    </xf>
    <xf numFmtId="38" fontId="84" fillId="0" borderId="73" xfId="256" applyFont="1" applyFill="1" applyBorder="1" applyAlignment="1">
      <alignment horizontal="center" vertical="center"/>
    </xf>
    <xf numFmtId="38" fontId="84" fillId="0" borderId="42" xfId="256" applyFont="1" applyFill="1" applyBorder="1" applyAlignment="1">
      <alignment horizontal="center" vertical="center"/>
    </xf>
    <xf numFmtId="210" fontId="74" fillId="33" borderId="85" xfId="257" applyNumberFormat="1" applyFont="1" applyFill="1" applyBorder="1" applyAlignment="1">
      <alignment horizontal="center"/>
    </xf>
    <xf numFmtId="210" fontId="74" fillId="33" borderId="86" xfId="257" applyNumberFormat="1" applyFont="1" applyFill="1" applyBorder="1" applyAlignment="1">
      <alignment horizontal="center"/>
    </xf>
    <xf numFmtId="210" fontId="74" fillId="33" borderId="89" xfId="257" applyNumberFormat="1" applyFont="1" applyFill="1" applyBorder="1" applyAlignment="1">
      <alignment horizontal="center"/>
    </xf>
    <xf numFmtId="210" fontId="74" fillId="33" borderId="95" xfId="257" applyNumberFormat="1" applyFont="1" applyFill="1" applyBorder="1" applyAlignment="1">
      <alignment horizontal="center"/>
    </xf>
    <xf numFmtId="210" fontId="74" fillId="0" borderId="61" xfId="257" applyNumberFormat="1" applyFont="1" applyBorder="1" applyAlignment="1">
      <alignment horizontal="center"/>
    </xf>
    <xf numFmtId="210" fontId="74" fillId="0" borderId="97" xfId="257" applyNumberFormat="1" applyFont="1" applyBorder="1" applyAlignment="1">
      <alignment horizontal="center"/>
    </xf>
    <xf numFmtId="210" fontId="74" fillId="0" borderId="59" xfId="257" applyNumberFormat="1" applyFont="1" applyBorder="1" applyAlignment="1">
      <alignment horizontal="center"/>
    </xf>
    <xf numFmtId="210" fontId="74" fillId="0" borderId="98" xfId="257" applyNumberFormat="1" applyFont="1" applyBorder="1" applyAlignment="1">
      <alignment horizontal="center"/>
    </xf>
    <xf numFmtId="210" fontId="74" fillId="33" borderId="57" xfId="257" applyNumberFormat="1" applyFont="1" applyFill="1" applyBorder="1" applyAlignment="1">
      <alignment horizontal="center"/>
    </xf>
    <xf numFmtId="210" fontId="74" fillId="33" borderId="23" xfId="257" applyNumberFormat="1" applyFont="1" applyFill="1" applyBorder="1" applyAlignment="1">
      <alignment horizontal="center"/>
    </xf>
    <xf numFmtId="210" fontId="74" fillId="33" borderId="54" xfId="257" applyNumberFormat="1" applyFont="1" applyFill="1" applyBorder="1" applyAlignment="1">
      <alignment horizontal="center" shrinkToFit="1"/>
    </xf>
    <xf numFmtId="210" fontId="74" fillId="33" borderId="71" xfId="257" applyNumberFormat="1" applyFont="1" applyFill="1" applyBorder="1" applyAlignment="1">
      <alignment horizontal="center" shrinkToFit="1"/>
    </xf>
    <xf numFmtId="210" fontId="74" fillId="33" borderId="85" xfId="257" applyNumberFormat="1" applyFont="1" applyFill="1" applyBorder="1" applyAlignment="1">
      <alignment horizontal="center" shrinkToFit="1"/>
    </xf>
    <xf numFmtId="210" fontId="74" fillId="33" borderId="86" xfId="257" applyNumberFormat="1" applyFont="1" applyFill="1" applyBorder="1" applyAlignment="1">
      <alignment horizontal="center" shrinkToFit="1"/>
    </xf>
    <xf numFmtId="38" fontId="74" fillId="34" borderId="59" xfId="262" applyFont="1" applyFill="1" applyBorder="1" applyAlignment="1">
      <alignment horizontal="center"/>
    </xf>
    <xf numFmtId="38" fontId="74" fillId="34" borderId="98" xfId="262" applyFont="1" applyFill="1" applyBorder="1" applyAlignment="1">
      <alignment horizontal="center"/>
    </xf>
    <xf numFmtId="210" fontId="74" fillId="34" borderId="59" xfId="257" applyNumberFormat="1" applyFont="1" applyFill="1" applyBorder="1" applyAlignment="1">
      <alignment horizontal="center"/>
    </xf>
    <xf numFmtId="210" fontId="74" fillId="34" borderId="98" xfId="257" applyNumberFormat="1" applyFont="1" applyFill="1" applyBorder="1" applyAlignment="1">
      <alignment horizontal="center"/>
    </xf>
    <xf numFmtId="38" fontId="74" fillId="0" borderId="59" xfId="262" applyFont="1" applyBorder="1" applyAlignment="1">
      <alignment horizontal="center"/>
    </xf>
    <xf numFmtId="38" fontId="74" fillId="0" borderId="98" xfId="262" applyFont="1" applyBorder="1" applyAlignment="1">
      <alignment horizontal="center"/>
    </xf>
    <xf numFmtId="49" fontId="102" fillId="0" borderId="4" xfId="0" applyNumberFormat="1" applyFont="1" applyBorder="1" applyAlignment="1">
      <alignment vertical="center" shrinkToFit="1"/>
    </xf>
    <xf numFmtId="49" fontId="102" fillId="0" borderId="49" xfId="0" applyNumberFormat="1" applyFont="1" applyBorder="1" applyAlignment="1">
      <alignment vertical="center" shrinkToFit="1"/>
    </xf>
    <xf numFmtId="49" fontId="102" fillId="0" borderId="3" xfId="0" applyNumberFormat="1" applyFont="1" applyBorder="1" applyAlignment="1">
      <alignment vertical="center" shrinkToFit="1"/>
    </xf>
    <xf numFmtId="49" fontId="102" fillId="0" borderId="50" xfId="0" applyNumberFormat="1" applyFont="1" applyBorder="1" applyAlignment="1">
      <alignment vertical="center" shrinkToFit="1"/>
    </xf>
  </cellXfs>
  <cellStyles count="272">
    <cellStyle name="1" xfId="1" xr:uid="{00000000-0005-0000-0000-000000000000}"/>
    <cellStyle name="1_２０．０２．２５津山西消防署" xfId="2" xr:uid="{00000000-0005-0000-0000-000001000000}"/>
    <cellStyle name="1_代価表" xfId="3" xr:uid="{00000000-0005-0000-0000-000002000000}"/>
    <cellStyle name="20% - アクセント 1" xfId="4" builtinId="30" customBuiltin="1"/>
    <cellStyle name="20% - アクセント 1 2" xfId="5" xr:uid="{00000000-0005-0000-0000-000004000000}"/>
    <cellStyle name="20% - アクセント 1 2 2" xfId="216" xr:uid="{00000000-0005-0000-0000-000005000000}"/>
    <cellStyle name="20% - アクセント 1 3" xfId="6" xr:uid="{00000000-0005-0000-0000-000006000000}"/>
    <cellStyle name="20% - アクセント 1 3 2" xfId="217" xr:uid="{00000000-0005-0000-0000-000007000000}"/>
    <cellStyle name="20% - アクセント 1 4" xfId="7" xr:uid="{00000000-0005-0000-0000-000008000000}"/>
    <cellStyle name="20% - アクセント 1 5" xfId="215" xr:uid="{00000000-0005-0000-0000-000009000000}"/>
    <cellStyle name="20% - アクセント 2" xfId="8" builtinId="34" customBuiltin="1"/>
    <cellStyle name="20% - アクセント 2 2" xfId="9" xr:uid="{00000000-0005-0000-0000-00000B000000}"/>
    <cellStyle name="20% - アクセント 2 2 2" xfId="219" xr:uid="{00000000-0005-0000-0000-00000C000000}"/>
    <cellStyle name="20% - アクセント 2 3" xfId="10" xr:uid="{00000000-0005-0000-0000-00000D000000}"/>
    <cellStyle name="20% - アクセント 2 3 2" xfId="220" xr:uid="{00000000-0005-0000-0000-00000E000000}"/>
    <cellStyle name="20% - アクセント 2 4" xfId="11" xr:uid="{00000000-0005-0000-0000-00000F000000}"/>
    <cellStyle name="20% - アクセント 2 5" xfId="218" xr:uid="{00000000-0005-0000-0000-000010000000}"/>
    <cellStyle name="20% - アクセント 3" xfId="12" builtinId="38" customBuiltin="1"/>
    <cellStyle name="20% - アクセント 3 2" xfId="13" xr:uid="{00000000-0005-0000-0000-000012000000}"/>
    <cellStyle name="20% - アクセント 3 2 2" xfId="222" xr:uid="{00000000-0005-0000-0000-000013000000}"/>
    <cellStyle name="20% - アクセント 3 3" xfId="14" xr:uid="{00000000-0005-0000-0000-000014000000}"/>
    <cellStyle name="20% - アクセント 3 3 2" xfId="223" xr:uid="{00000000-0005-0000-0000-000015000000}"/>
    <cellStyle name="20% - アクセント 3 4" xfId="15" xr:uid="{00000000-0005-0000-0000-000016000000}"/>
    <cellStyle name="20% - アクセント 3 5" xfId="221" xr:uid="{00000000-0005-0000-0000-000017000000}"/>
    <cellStyle name="20% - アクセント 4" xfId="16" builtinId="42" customBuiltin="1"/>
    <cellStyle name="20% - アクセント 4 2" xfId="17" xr:uid="{00000000-0005-0000-0000-000019000000}"/>
    <cellStyle name="20% - アクセント 4 2 2" xfId="225" xr:uid="{00000000-0005-0000-0000-00001A000000}"/>
    <cellStyle name="20% - アクセント 4 3" xfId="18" xr:uid="{00000000-0005-0000-0000-00001B000000}"/>
    <cellStyle name="20% - アクセント 4 3 2" xfId="226" xr:uid="{00000000-0005-0000-0000-00001C000000}"/>
    <cellStyle name="20% - アクセント 4 4" xfId="19" xr:uid="{00000000-0005-0000-0000-00001D000000}"/>
    <cellStyle name="20% - アクセント 4 5" xfId="224" xr:uid="{00000000-0005-0000-0000-00001E000000}"/>
    <cellStyle name="20% - アクセント 5" xfId="20" builtinId="46" customBuiltin="1"/>
    <cellStyle name="20% - アクセント 5 2" xfId="21" xr:uid="{00000000-0005-0000-0000-000020000000}"/>
    <cellStyle name="20% - アクセント 5 2 2" xfId="227" xr:uid="{00000000-0005-0000-0000-000021000000}"/>
    <cellStyle name="20% - アクセント 5 3" xfId="22" xr:uid="{00000000-0005-0000-0000-000022000000}"/>
    <cellStyle name="20% - アクセント 6" xfId="23" builtinId="50" customBuiltin="1"/>
    <cellStyle name="20% - アクセント 6 2" xfId="24" xr:uid="{00000000-0005-0000-0000-000024000000}"/>
    <cellStyle name="20% - アクセント 6 2 2" xfId="229" xr:uid="{00000000-0005-0000-0000-000025000000}"/>
    <cellStyle name="20% - アクセント 6 3" xfId="25" xr:uid="{00000000-0005-0000-0000-000026000000}"/>
    <cellStyle name="20% - アクセント 6 3 2" xfId="230" xr:uid="{00000000-0005-0000-0000-000027000000}"/>
    <cellStyle name="20% - アクセント 6 4" xfId="26" xr:uid="{00000000-0005-0000-0000-000028000000}"/>
    <cellStyle name="20% - アクセント 6 5" xfId="228" xr:uid="{00000000-0005-0000-0000-000029000000}"/>
    <cellStyle name="40% - アクセント 1" xfId="27" builtinId="31" customBuiltin="1"/>
    <cellStyle name="40% - アクセント 1 2" xfId="28" xr:uid="{00000000-0005-0000-0000-00002B000000}"/>
    <cellStyle name="40% - アクセント 1 2 2" xfId="232" xr:uid="{00000000-0005-0000-0000-00002C000000}"/>
    <cellStyle name="40% - アクセント 1 3" xfId="29" xr:uid="{00000000-0005-0000-0000-00002D000000}"/>
    <cellStyle name="40% - アクセント 1 3 2" xfId="233" xr:uid="{00000000-0005-0000-0000-00002E000000}"/>
    <cellStyle name="40% - アクセント 1 4" xfId="30" xr:uid="{00000000-0005-0000-0000-00002F000000}"/>
    <cellStyle name="40% - アクセント 1 5" xfId="231" xr:uid="{00000000-0005-0000-0000-000030000000}"/>
    <cellStyle name="40% - アクセント 2" xfId="31" builtinId="35" customBuiltin="1"/>
    <cellStyle name="40% - アクセント 2 2" xfId="32" xr:uid="{00000000-0005-0000-0000-000032000000}"/>
    <cellStyle name="40% - アクセント 2 2 2" xfId="234" xr:uid="{00000000-0005-0000-0000-000033000000}"/>
    <cellStyle name="40% - アクセント 2 3" xfId="33" xr:uid="{00000000-0005-0000-0000-000034000000}"/>
    <cellStyle name="40% - アクセント 3" xfId="34" builtinId="39" customBuiltin="1"/>
    <cellStyle name="40% - アクセント 3 2" xfId="35" xr:uid="{00000000-0005-0000-0000-000036000000}"/>
    <cellStyle name="40% - アクセント 3 2 2" xfId="236" xr:uid="{00000000-0005-0000-0000-000037000000}"/>
    <cellStyle name="40% - アクセント 3 3" xfId="36" xr:uid="{00000000-0005-0000-0000-000038000000}"/>
    <cellStyle name="40% - アクセント 3 3 2" xfId="237" xr:uid="{00000000-0005-0000-0000-000039000000}"/>
    <cellStyle name="40% - アクセント 3 4" xfId="37" xr:uid="{00000000-0005-0000-0000-00003A000000}"/>
    <cellStyle name="40% - アクセント 3 5" xfId="235" xr:uid="{00000000-0005-0000-0000-00003B000000}"/>
    <cellStyle name="40% - アクセント 4" xfId="38" builtinId="43" customBuiltin="1"/>
    <cellStyle name="40% - アクセント 4 2" xfId="39" xr:uid="{00000000-0005-0000-0000-00003D000000}"/>
    <cellStyle name="40% - アクセント 4 2 2" xfId="239" xr:uid="{00000000-0005-0000-0000-00003E000000}"/>
    <cellStyle name="40% - アクセント 4 3" xfId="40" xr:uid="{00000000-0005-0000-0000-00003F000000}"/>
    <cellStyle name="40% - アクセント 4 3 2" xfId="240" xr:uid="{00000000-0005-0000-0000-000040000000}"/>
    <cellStyle name="40% - アクセント 4 4" xfId="41" xr:uid="{00000000-0005-0000-0000-000041000000}"/>
    <cellStyle name="40% - アクセント 4 5" xfId="238" xr:uid="{00000000-0005-0000-0000-000042000000}"/>
    <cellStyle name="40% - アクセント 5" xfId="42" builtinId="47" customBuiltin="1"/>
    <cellStyle name="40% - アクセント 5 2" xfId="43" xr:uid="{00000000-0005-0000-0000-000044000000}"/>
    <cellStyle name="40% - アクセント 5 2 2" xfId="242" xr:uid="{00000000-0005-0000-0000-000045000000}"/>
    <cellStyle name="40% - アクセント 5 3" xfId="44" xr:uid="{00000000-0005-0000-0000-000046000000}"/>
    <cellStyle name="40% - アクセント 5 3 2" xfId="243" xr:uid="{00000000-0005-0000-0000-000047000000}"/>
    <cellStyle name="40% - アクセント 5 4" xfId="45" xr:uid="{00000000-0005-0000-0000-000048000000}"/>
    <cellStyle name="40% - アクセント 5 5" xfId="241" xr:uid="{00000000-0005-0000-0000-000049000000}"/>
    <cellStyle name="40% - アクセント 6" xfId="46" builtinId="51" customBuiltin="1"/>
    <cellStyle name="40% - アクセント 6 2" xfId="47" xr:uid="{00000000-0005-0000-0000-00004B000000}"/>
    <cellStyle name="40% - アクセント 6 2 2" xfId="245" xr:uid="{00000000-0005-0000-0000-00004C000000}"/>
    <cellStyle name="40% - アクセント 6 3" xfId="48" xr:uid="{00000000-0005-0000-0000-00004D000000}"/>
    <cellStyle name="40% - アクセント 6 3 2" xfId="246" xr:uid="{00000000-0005-0000-0000-00004E000000}"/>
    <cellStyle name="40% - アクセント 6 4" xfId="49" xr:uid="{00000000-0005-0000-0000-00004F000000}"/>
    <cellStyle name="40% - アクセント 6 5" xfId="244" xr:uid="{00000000-0005-0000-0000-000050000000}"/>
    <cellStyle name="60% - アクセント 1" xfId="50" builtinId="32" customBuiltin="1"/>
    <cellStyle name="60% - アクセント 1 2" xfId="51" xr:uid="{00000000-0005-0000-0000-000052000000}"/>
    <cellStyle name="60% - アクセント 1 3" xfId="52" xr:uid="{00000000-0005-0000-0000-000053000000}"/>
    <cellStyle name="60% - アクセント 2" xfId="53" builtinId="36" customBuiltin="1"/>
    <cellStyle name="60% - アクセント 2 2" xfId="54" xr:uid="{00000000-0005-0000-0000-000055000000}"/>
    <cellStyle name="60% - アクセント 2 3" xfId="55" xr:uid="{00000000-0005-0000-0000-000056000000}"/>
    <cellStyle name="60% - アクセント 3" xfId="56" builtinId="40" customBuiltin="1"/>
    <cellStyle name="60% - アクセント 3 2" xfId="57" xr:uid="{00000000-0005-0000-0000-000058000000}"/>
    <cellStyle name="60% - アクセント 3 3" xfId="58" xr:uid="{00000000-0005-0000-0000-000059000000}"/>
    <cellStyle name="60% - アクセント 4" xfId="59" builtinId="44" customBuiltin="1"/>
    <cellStyle name="60% - アクセント 4 2" xfId="60" xr:uid="{00000000-0005-0000-0000-00005B000000}"/>
    <cellStyle name="60% - アクセント 4 3" xfId="61" xr:uid="{00000000-0005-0000-0000-00005C000000}"/>
    <cellStyle name="60% - アクセント 5" xfId="62" builtinId="48" customBuiltin="1"/>
    <cellStyle name="60% - アクセント 5 2" xfId="63" xr:uid="{00000000-0005-0000-0000-00005E000000}"/>
    <cellStyle name="60% - アクセント 5 3" xfId="64" xr:uid="{00000000-0005-0000-0000-00005F000000}"/>
    <cellStyle name="60% - アクセント 6" xfId="65" builtinId="52" customBuiltin="1"/>
    <cellStyle name="60% - アクセント 6 2" xfId="66" xr:uid="{00000000-0005-0000-0000-000061000000}"/>
    <cellStyle name="60% - アクセント 6 3" xfId="67" xr:uid="{00000000-0005-0000-0000-000062000000}"/>
    <cellStyle name="Calc Currency (0)" xfId="68" xr:uid="{00000000-0005-0000-0000-000063000000}"/>
    <cellStyle name="Comma [0]" xfId="69" xr:uid="{00000000-0005-0000-0000-000064000000}"/>
    <cellStyle name="Currency [0]" xfId="70" xr:uid="{00000000-0005-0000-0000-000065000000}"/>
    <cellStyle name="entry" xfId="71" xr:uid="{00000000-0005-0000-0000-000066000000}"/>
    <cellStyle name="ＧＧ" xfId="72" xr:uid="{00000000-0005-0000-0000-000067000000}"/>
    <cellStyle name="Grey" xfId="73" xr:uid="{00000000-0005-0000-0000-000068000000}"/>
    <cellStyle name="Header1" xfId="74" xr:uid="{00000000-0005-0000-0000-000069000000}"/>
    <cellStyle name="Header2" xfId="75" xr:uid="{00000000-0005-0000-0000-00006A000000}"/>
    <cellStyle name="Input [yellow]" xfId="76" xr:uid="{00000000-0005-0000-0000-00006B000000}"/>
    <cellStyle name="ｍ単位" xfId="77" xr:uid="{00000000-0005-0000-0000-00006C000000}"/>
    <cellStyle name="ｍ単位[－]赤表示" xfId="78" xr:uid="{00000000-0005-0000-0000-00006D000000}"/>
    <cellStyle name="Normal - Style1" xfId="79" xr:uid="{00000000-0005-0000-0000-00006E000000}"/>
    <cellStyle name="Normal_#18-Internet" xfId="80" xr:uid="{00000000-0005-0000-0000-00006F000000}"/>
    <cellStyle name="Percent [2]" xfId="81" xr:uid="{00000000-0005-0000-0000-000070000000}"/>
    <cellStyle name="price" xfId="82" xr:uid="{00000000-0005-0000-0000-000071000000}"/>
    <cellStyle name="PSChar" xfId="83" xr:uid="{00000000-0005-0000-0000-000072000000}"/>
    <cellStyle name="PSHeading" xfId="84" xr:uid="{00000000-0005-0000-0000-000073000000}"/>
    <cellStyle name="revised" xfId="85" xr:uid="{00000000-0005-0000-0000-000074000000}"/>
    <cellStyle name="section" xfId="86" xr:uid="{00000000-0005-0000-0000-000075000000}"/>
    <cellStyle name="SPOl" xfId="87" xr:uid="{00000000-0005-0000-0000-000076000000}"/>
    <cellStyle name="title" xfId="88" xr:uid="{00000000-0005-0000-0000-000077000000}"/>
    <cellStyle name="アクセント 1" xfId="89" builtinId="29" customBuiltin="1"/>
    <cellStyle name="アクセント 1 2" xfId="90" xr:uid="{00000000-0005-0000-0000-000079000000}"/>
    <cellStyle name="アクセント 1 3" xfId="91" xr:uid="{00000000-0005-0000-0000-00007A000000}"/>
    <cellStyle name="アクセント 2" xfId="92" builtinId="33" customBuiltin="1"/>
    <cellStyle name="アクセント 2 2" xfId="93" xr:uid="{00000000-0005-0000-0000-00007C000000}"/>
    <cellStyle name="アクセント 2 3" xfId="94" xr:uid="{00000000-0005-0000-0000-00007D000000}"/>
    <cellStyle name="アクセント 3" xfId="95" builtinId="37" customBuiltin="1"/>
    <cellStyle name="アクセント 3 2" xfId="96" xr:uid="{00000000-0005-0000-0000-00007F000000}"/>
    <cellStyle name="アクセント 3 3" xfId="97" xr:uid="{00000000-0005-0000-0000-000080000000}"/>
    <cellStyle name="アクセント 4" xfId="98" builtinId="41" customBuiltin="1"/>
    <cellStyle name="アクセント 4 2" xfId="99" xr:uid="{00000000-0005-0000-0000-000082000000}"/>
    <cellStyle name="アクセント 4 3" xfId="100" xr:uid="{00000000-0005-0000-0000-000083000000}"/>
    <cellStyle name="アクセント 5" xfId="101" builtinId="45" customBuiltin="1"/>
    <cellStyle name="アクセント 5 2" xfId="102" xr:uid="{00000000-0005-0000-0000-000085000000}"/>
    <cellStyle name="アクセント 6" xfId="103" builtinId="49" customBuiltin="1"/>
    <cellStyle name="アクセント 6 2" xfId="104" xr:uid="{00000000-0005-0000-0000-000087000000}"/>
    <cellStyle name="アクセント 6 3" xfId="105" xr:uid="{00000000-0005-0000-0000-000088000000}"/>
    <cellStyle name="タイトル" xfId="106" builtinId="15" customBuiltin="1"/>
    <cellStyle name="タイトル 2" xfId="107" xr:uid="{00000000-0005-0000-0000-00008A000000}"/>
    <cellStyle name="タイトル 3" xfId="108" xr:uid="{00000000-0005-0000-0000-00008B000000}"/>
    <cellStyle name="チェック セル" xfId="109" builtinId="23" customBuiltin="1"/>
    <cellStyle name="チェック セル 2" xfId="110" xr:uid="{00000000-0005-0000-0000-00008D000000}"/>
    <cellStyle name="どちらでもない" xfId="111" builtinId="28" customBuiltin="1"/>
    <cellStyle name="どちらでもない 2" xfId="112" xr:uid="{00000000-0005-0000-0000-00008F000000}"/>
    <cellStyle name="どちらでもない 3" xfId="113" xr:uid="{00000000-0005-0000-0000-000090000000}"/>
    <cellStyle name="パーセント 2" xfId="114" xr:uid="{00000000-0005-0000-0000-000091000000}"/>
    <cellStyle name="パーセント 2 4" xfId="252" xr:uid="{00000000-0005-0000-0000-000092000000}"/>
    <cellStyle name="パーセント 3" xfId="115" xr:uid="{00000000-0005-0000-0000-000093000000}"/>
    <cellStyle name="ハイパーリンク 2" xfId="116" xr:uid="{00000000-0005-0000-0000-000094000000}"/>
    <cellStyle name="ハイパーリンク 3" xfId="117" xr:uid="{00000000-0005-0000-0000-000095000000}"/>
    <cellStyle name="ページ" xfId="118" xr:uid="{00000000-0005-0000-0000-000096000000}"/>
    <cellStyle name="メモ" xfId="119" builtinId="10" customBuiltin="1"/>
    <cellStyle name="メモ 2" xfId="120" xr:uid="{00000000-0005-0000-0000-000098000000}"/>
    <cellStyle name="メモ 3" xfId="121" xr:uid="{00000000-0005-0000-0000-000099000000}"/>
    <cellStyle name="リンク セル" xfId="122" builtinId="24" customBuiltin="1"/>
    <cellStyle name="リンク セル 2" xfId="123" xr:uid="{00000000-0005-0000-0000-00009B000000}"/>
    <cellStyle name="リンク セル 3" xfId="124" xr:uid="{00000000-0005-0000-0000-00009C000000}"/>
    <cellStyle name="悪い" xfId="125" builtinId="27" customBuiltin="1"/>
    <cellStyle name="悪い 2" xfId="126" xr:uid="{00000000-0005-0000-0000-00009E000000}"/>
    <cellStyle name="悪い 3" xfId="127" xr:uid="{00000000-0005-0000-0000-00009F000000}"/>
    <cellStyle name="角度入力" xfId="128" xr:uid="{00000000-0005-0000-0000-0000A0000000}"/>
    <cellStyle name="角度表示" xfId="129" xr:uid="{00000000-0005-0000-0000-0000A1000000}"/>
    <cellStyle name="掛け率５０％" xfId="130" xr:uid="{00000000-0005-0000-0000-0000A2000000}"/>
    <cellStyle name="掛け率５５％" xfId="131" xr:uid="{00000000-0005-0000-0000-0000A3000000}"/>
    <cellStyle name="掛け率６０％" xfId="132" xr:uid="{00000000-0005-0000-0000-0000A4000000}"/>
    <cellStyle name="掛け率６５％" xfId="133" xr:uid="{00000000-0005-0000-0000-0000A5000000}"/>
    <cellStyle name="掛け率７０％" xfId="134" xr:uid="{00000000-0005-0000-0000-0000A6000000}"/>
    <cellStyle name="掛け率７５％" xfId="135" xr:uid="{00000000-0005-0000-0000-0000A7000000}"/>
    <cellStyle name="掛け率８０％" xfId="136" xr:uid="{00000000-0005-0000-0000-0000A8000000}"/>
    <cellStyle name="掛け率８５％" xfId="137" xr:uid="{00000000-0005-0000-0000-0000A9000000}"/>
    <cellStyle name="掛け率９０％" xfId="138" xr:uid="{00000000-0005-0000-0000-0000AA000000}"/>
    <cellStyle name="掛け率９５％" xfId="139" xr:uid="{00000000-0005-0000-0000-0000AB000000}"/>
    <cellStyle name="掛け率のみ" xfId="140" xr:uid="{00000000-0005-0000-0000-0000AC000000}"/>
    <cellStyle name="金額" xfId="141" xr:uid="{00000000-0005-0000-0000-0000AD000000}"/>
    <cellStyle name="金額のみ" xfId="142" xr:uid="{00000000-0005-0000-0000-0000AE000000}"/>
    <cellStyle name="計算" xfId="143" builtinId="22" customBuiltin="1"/>
    <cellStyle name="計算 2" xfId="144" xr:uid="{00000000-0005-0000-0000-0000B0000000}"/>
    <cellStyle name="計算 3" xfId="145" xr:uid="{00000000-0005-0000-0000-0000B1000000}"/>
    <cellStyle name="警告文" xfId="146" builtinId="11" customBuiltin="1"/>
    <cellStyle name="警告文 2" xfId="147" xr:uid="{00000000-0005-0000-0000-0000B3000000}"/>
    <cellStyle name="桁区切り" xfId="264" builtinId="6"/>
    <cellStyle name="桁区切り 130" xfId="263" xr:uid="{00000000-0005-0000-0000-0000B5000000}"/>
    <cellStyle name="桁区切り 162" xfId="253" xr:uid="{00000000-0005-0000-0000-0000B6000000}"/>
    <cellStyle name="桁区切り 17" xfId="251" xr:uid="{00000000-0005-0000-0000-0000B7000000}"/>
    <cellStyle name="桁区切り 17 2" xfId="256" xr:uid="{00000000-0005-0000-0000-0000B8000000}"/>
    <cellStyle name="桁区切り 2" xfId="148" xr:uid="{00000000-0005-0000-0000-0000B9000000}"/>
    <cellStyle name="桁区切り 2 2" xfId="149" xr:uid="{00000000-0005-0000-0000-0000BA000000}"/>
    <cellStyle name="桁区切り 2 3" xfId="254" xr:uid="{00000000-0005-0000-0000-0000BB000000}"/>
    <cellStyle name="桁区切り 2 3 2" xfId="259" xr:uid="{00000000-0005-0000-0000-0000BC000000}"/>
    <cellStyle name="桁区切り 3" xfId="150" xr:uid="{00000000-0005-0000-0000-0000BD000000}"/>
    <cellStyle name="桁区切り 3 2" xfId="151" xr:uid="{00000000-0005-0000-0000-0000BE000000}"/>
    <cellStyle name="桁区切り 3 3" xfId="262" xr:uid="{00000000-0005-0000-0000-0000BF000000}"/>
    <cellStyle name="桁区切り 4" xfId="152" xr:uid="{00000000-0005-0000-0000-0000C0000000}"/>
    <cellStyle name="桁区切り 5" xfId="153" xr:uid="{00000000-0005-0000-0000-0000C1000000}"/>
    <cellStyle name="桁区切り 6" xfId="250" xr:uid="{00000000-0005-0000-0000-0000C2000000}"/>
    <cellStyle name="桁区切り 7" xfId="248" xr:uid="{00000000-0005-0000-0000-0000C3000000}"/>
    <cellStyle name="桁区切り 7 2" xfId="258" xr:uid="{00000000-0005-0000-0000-0000C4000000}"/>
    <cellStyle name="桁区切り 8" xfId="266" xr:uid="{00000000-0005-0000-0000-0000C5000000}"/>
    <cellStyle name="桁区切り2" xfId="154" xr:uid="{00000000-0005-0000-0000-0000C6000000}"/>
    <cellStyle name="見出し 1" xfId="155" builtinId="16" customBuiltin="1"/>
    <cellStyle name="見出し 1 2" xfId="156" xr:uid="{00000000-0005-0000-0000-0000C8000000}"/>
    <cellStyle name="見出し 1 3" xfId="157" xr:uid="{00000000-0005-0000-0000-0000C9000000}"/>
    <cellStyle name="見出し 2" xfId="158" builtinId="17" customBuiltin="1"/>
    <cellStyle name="見出し 2 2" xfId="159" xr:uid="{00000000-0005-0000-0000-0000CB000000}"/>
    <cellStyle name="見出し 2 3" xfId="160" xr:uid="{00000000-0005-0000-0000-0000CC000000}"/>
    <cellStyle name="見出し 3" xfId="161" builtinId="18" customBuiltin="1"/>
    <cellStyle name="見出し 3 2" xfId="162" xr:uid="{00000000-0005-0000-0000-0000CE000000}"/>
    <cellStyle name="見出し 3 3" xfId="163" xr:uid="{00000000-0005-0000-0000-0000CF000000}"/>
    <cellStyle name="見出し 4" xfId="164" builtinId="19" customBuiltin="1"/>
    <cellStyle name="見出し 4 2" xfId="165" xr:uid="{00000000-0005-0000-0000-0000D1000000}"/>
    <cellStyle name="見出し 4 3" xfId="166" xr:uid="{00000000-0005-0000-0000-0000D2000000}"/>
    <cellStyle name="集計" xfId="167" builtinId="25" customBuiltin="1"/>
    <cellStyle name="集計 2" xfId="168" xr:uid="{00000000-0005-0000-0000-0000D4000000}"/>
    <cellStyle name="集計 3" xfId="169" xr:uid="{00000000-0005-0000-0000-0000D5000000}"/>
    <cellStyle name="出力" xfId="170" builtinId="21" customBuiltin="1"/>
    <cellStyle name="出力 2" xfId="171" xr:uid="{00000000-0005-0000-0000-0000D7000000}"/>
    <cellStyle name="出力 3" xfId="172" xr:uid="{00000000-0005-0000-0000-0000D8000000}"/>
    <cellStyle name="数量" xfId="173" xr:uid="{00000000-0005-0000-0000-0000D9000000}"/>
    <cellStyle name="説明文" xfId="174" builtinId="53" customBuiltin="1"/>
    <cellStyle name="説明文 2" xfId="175" xr:uid="{00000000-0005-0000-0000-0000DB000000}"/>
    <cellStyle name="脱浦 [0.00]_榛計書総括表" xfId="176" xr:uid="{00000000-0005-0000-0000-0000DC000000}"/>
    <cellStyle name="脱浦_榛計書総括表" xfId="177" xr:uid="{00000000-0005-0000-0000-0000DD000000}"/>
    <cellStyle name="内訳書" xfId="178" xr:uid="{00000000-0005-0000-0000-0000DE000000}"/>
    <cellStyle name="内訳書書式" xfId="179" xr:uid="{00000000-0005-0000-0000-0000DF000000}"/>
    <cellStyle name="入力" xfId="180" builtinId="20" customBuiltin="1"/>
    <cellStyle name="入力 2" xfId="181" xr:uid="{00000000-0005-0000-0000-0000E1000000}"/>
    <cellStyle name="入力 3" xfId="182" xr:uid="{00000000-0005-0000-0000-0000E2000000}"/>
    <cellStyle name="入力セル" xfId="183" xr:uid="{00000000-0005-0000-0000-0000E3000000}"/>
    <cellStyle name="入力セル　" xfId="184" xr:uid="{00000000-0005-0000-0000-0000E4000000}"/>
    <cellStyle name="入力セル_座標逆算" xfId="185" xr:uid="{00000000-0005-0000-0000-0000E5000000}"/>
    <cellStyle name="備考" xfId="186" xr:uid="{00000000-0005-0000-0000-0000E6000000}"/>
    <cellStyle name="標準" xfId="0" builtinId="0"/>
    <cellStyle name="標準 10" xfId="249" xr:uid="{00000000-0005-0000-0000-0000E8000000}"/>
    <cellStyle name="標準 11" xfId="268" xr:uid="{00000000-0005-0000-0000-0000E9000000}"/>
    <cellStyle name="標準 12" xfId="269" xr:uid="{00000000-0005-0000-0000-0000EA000000}"/>
    <cellStyle name="標準 13" xfId="270" xr:uid="{00000000-0005-0000-0000-0000EB000000}"/>
    <cellStyle name="標準 14" xfId="271" xr:uid="{00000000-0005-0000-0000-0000EC000000}"/>
    <cellStyle name="標準 15" xfId="261" xr:uid="{00000000-0005-0000-0000-0000ED000000}"/>
    <cellStyle name="標準 2" xfId="187" xr:uid="{00000000-0005-0000-0000-0000EE000000}"/>
    <cellStyle name="標準 2 2" xfId="257" xr:uid="{00000000-0005-0000-0000-0000EF000000}"/>
    <cellStyle name="標準 2 3" xfId="247" xr:uid="{00000000-0005-0000-0000-0000F0000000}"/>
    <cellStyle name="標準 3" xfId="188" xr:uid="{00000000-0005-0000-0000-0000F1000000}"/>
    <cellStyle name="標準 3 2" xfId="189" xr:uid="{00000000-0005-0000-0000-0000F2000000}"/>
    <cellStyle name="標準 4" xfId="190" xr:uid="{00000000-0005-0000-0000-0000F3000000}"/>
    <cellStyle name="標準 4 2" xfId="260" xr:uid="{00000000-0005-0000-0000-0000F4000000}"/>
    <cellStyle name="標準 5" xfId="191" xr:uid="{00000000-0005-0000-0000-0000F5000000}"/>
    <cellStyle name="標準 6" xfId="192" xr:uid="{00000000-0005-0000-0000-0000F6000000}"/>
    <cellStyle name="標準 7" xfId="193" xr:uid="{00000000-0005-0000-0000-0000F7000000}"/>
    <cellStyle name="標準 8" xfId="194" xr:uid="{00000000-0005-0000-0000-0000F8000000}"/>
    <cellStyle name="標準 9" xfId="265" xr:uid="{00000000-0005-0000-0000-0000F9000000}"/>
    <cellStyle name="標準_08.01_工事_起工（変更）内容明細書" xfId="195" xr:uid="{00000000-0005-0000-0000-0000FA000000}"/>
    <cellStyle name="標準_10.10_設計書表紙" xfId="196" xr:uid="{00000000-0005-0000-0000-0000FB000000}"/>
    <cellStyle name="標準_10_見積比較表" xfId="267" xr:uid="{00000000-0005-0000-0000-0000FC000000}"/>
    <cellStyle name="標準_CENSS Excel契約用最新" xfId="255" xr:uid="{00000000-0005-0000-0000-0000FD000000}"/>
    <cellStyle name="標準_SC器具庫" xfId="197" xr:uid="{00000000-0005-0000-0000-0000FE000000}"/>
    <cellStyle name="標準_共通仮設_2" xfId="198" xr:uid="{00000000-0005-0000-0000-0000FF000000}"/>
    <cellStyle name="標準_集計" xfId="199" xr:uid="{00000000-0005-0000-0000-000000010000}"/>
    <cellStyle name="標準_代価表" xfId="200" xr:uid="{00000000-0005-0000-0000-000001010000}"/>
    <cellStyle name="標準_表紙" xfId="201" xr:uid="{00000000-0005-0000-0000-000002010000}"/>
    <cellStyle name="標準2" xfId="202" xr:uid="{00000000-0005-0000-0000-000003010000}"/>
    <cellStyle name="標準3" xfId="203" xr:uid="{00000000-0005-0000-0000-000004010000}"/>
    <cellStyle name="標準4" xfId="204" xr:uid="{00000000-0005-0000-0000-000005010000}"/>
    <cellStyle name="標準５" xfId="205" xr:uid="{00000000-0005-0000-0000-000006010000}"/>
    <cellStyle name="標準6" xfId="206" xr:uid="{00000000-0005-0000-0000-000007010000}"/>
    <cellStyle name="標準LOCK" xfId="207" xr:uid="{00000000-0005-0000-0000-000008010000}"/>
    <cellStyle name="標準N-LOCK" xfId="208" xr:uid="{00000000-0005-0000-0000-000009010000}"/>
    <cellStyle name="標準ｺﾞｼｯｸ" xfId="209" xr:uid="{00000000-0005-0000-0000-00000A010000}"/>
    <cellStyle name="未定義" xfId="210" xr:uid="{00000000-0005-0000-0000-00000B010000}"/>
    <cellStyle name="未定義 2" xfId="211" xr:uid="{00000000-0005-0000-0000-00000C010000}"/>
    <cellStyle name="良い" xfId="212" builtinId="26" customBuiltin="1"/>
    <cellStyle name="良い 2" xfId="213" xr:uid="{00000000-0005-0000-0000-00000E010000}"/>
    <cellStyle name="良い 3" xfId="214" xr:uid="{00000000-0005-0000-0000-00000F01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99"/>
      <color rgb="FFD0EAB4"/>
      <color rgb="FFB6DF89"/>
      <color rgb="FF57D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60"/>
  <sheetViews>
    <sheetView view="pageBreakPreview" zoomScale="85" zoomScaleNormal="75" workbookViewId="0">
      <selection activeCell="B5" sqref="B5"/>
    </sheetView>
  </sheetViews>
  <sheetFormatPr defaultColWidth="9" defaultRowHeight="19.5" customHeight="1"/>
  <cols>
    <col min="1" max="1" width="25.625" style="34" customWidth="1"/>
    <col min="2" max="2" width="23.625" style="34" customWidth="1"/>
    <col min="3" max="3" width="3.875" style="34" customWidth="1"/>
    <col min="4" max="4" width="23.625" style="34" customWidth="1"/>
    <col min="5" max="5" width="3.875" style="34" customWidth="1"/>
    <col min="6" max="6" width="23.625" style="34" customWidth="1"/>
    <col min="7" max="7" width="3.875" style="34" customWidth="1"/>
    <col min="8" max="8" width="23.625" style="34" customWidth="1"/>
    <col min="9" max="9" width="3.875" style="34" customWidth="1"/>
    <col min="10" max="10" width="2.625" style="34" customWidth="1"/>
    <col min="11" max="16384" width="9" style="34"/>
  </cols>
  <sheetData>
    <row r="1" spans="1:9" ht="34.5" customHeight="1">
      <c r="A1" s="882" t="s">
        <v>7</v>
      </c>
      <c r="B1" s="882"/>
      <c r="C1" s="882"/>
      <c r="D1" s="882"/>
      <c r="E1" s="882"/>
      <c r="F1" s="882"/>
      <c r="G1" s="882"/>
      <c r="H1" s="882"/>
    </row>
    <row r="2" spans="1:9" ht="34.5" customHeight="1">
      <c r="A2" s="35"/>
      <c r="B2" s="35"/>
      <c r="C2" s="35"/>
      <c r="D2" s="36" t="s">
        <v>8</v>
      </c>
      <c r="E2" s="883" t="e">
        <f>#REF!</f>
        <v>#REF!</v>
      </c>
      <c r="F2" s="883"/>
      <c r="G2" s="883"/>
      <c r="H2" s="883"/>
      <c r="I2" s="883"/>
    </row>
    <row r="3" spans="1:9" ht="25.5" customHeight="1">
      <c r="A3" s="874" t="s">
        <v>9</v>
      </c>
      <c r="B3" s="874"/>
      <c r="C3" s="874"/>
      <c r="D3" s="874"/>
      <c r="E3" s="874"/>
      <c r="F3" s="874"/>
      <c r="G3" s="874"/>
      <c r="H3" s="874"/>
      <c r="I3" s="874"/>
    </row>
    <row r="4" spans="1:9" ht="31.5" customHeight="1">
      <c r="A4" s="37"/>
      <c r="B4" s="876" t="s">
        <v>10</v>
      </c>
      <c r="C4" s="877"/>
      <c r="D4" s="876" t="s">
        <v>11</v>
      </c>
      <c r="E4" s="877"/>
      <c r="F4" s="876" t="s">
        <v>12</v>
      </c>
      <c r="G4" s="877"/>
      <c r="H4" s="876"/>
      <c r="I4" s="877"/>
    </row>
    <row r="5" spans="1:9" ht="31.5" customHeight="1">
      <c r="A5" s="39" t="s">
        <v>13</v>
      </c>
      <c r="B5" s="40" t="e">
        <f>集計!$G$17</f>
        <v>#REF!</v>
      </c>
      <c r="C5" s="41" t="s">
        <v>103</v>
      </c>
      <c r="D5" s="40" t="e">
        <f>集計!$G$19</f>
        <v>#REF!</v>
      </c>
      <c r="E5" s="41" t="s">
        <v>103</v>
      </c>
      <c r="F5" s="40" t="e">
        <f>集計!$G$21</f>
        <v>#REF!</v>
      </c>
      <c r="G5" s="41" t="s">
        <v>103</v>
      </c>
      <c r="H5" s="860"/>
      <c r="I5" s="861"/>
    </row>
    <row r="6" spans="1:9" ht="31.5" customHeight="1">
      <c r="A6" s="39" t="s">
        <v>14</v>
      </c>
      <c r="B6" s="42"/>
      <c r="C6" s="41" t="s">
        <v>103</v>
      </c>
      <c r="D6" s="42"/>
      <c r="E6" s="41" t="s">
        <v>103</v>
      </c>
      <c r="F6" s="42"/>
      <c r="G6" s="41" t="s">
        <v>103</v>
      </c>
      <c r="H6" s="860"/>
      <c r="I6" s="861"/>
    </row>
    <row r="7" spans="1:9" ht="31.5" customHeight="1">
      <c r="A7" s="39" t="s">
        <v>15</v>
      </c>
      <c r="B7" s="42"/>
      <c r="C7" s="41" t="s">
        <v>103</v>
      </c>
      <c r="D7" s="42"/>
      <c r="E7" s="41" t="s">
        <v>103</v>
      </c>
      <c r="F7" s="42"/>
      <c r="G7" s="41" t="s">
        <v>103</v>
      </c>
      <c r="H7" s="860"/>
      <c r="I7" s="861"/>
    </row>
    <row r="8" spans="1:9" ht="31.5" customHeight="1">
      <c r="A8" s="39" t="s">
        <v>16</v>
      </c>
      <c r="B8" s="42"/>
      <c r="C8" s="41" t="s">
        <v>103</v>
      </c>
      <c r="D8" s="42"/>
      <c r="E8" s="41" t="s">
        <v>103</v>
      </c>
      <c r="F8" s="42"/>
      <c r="G8" s="41" t="s">
        <v>103</v>
      </c>
      <c r="H8" s="860"/>
      <c r="I8" s="861"/>
    </row>
    <row r="9" spans="1:9" ht="30.75" customHeight="1">
      <c r="A9" s="871" t="s">
        <v>17</v>
      </c>
      <c r="B9" s="871"/>
      <c r="C9" s="871"/>
      <c r="D9" s="871"/>
      <c r="E9" s="871"/>
      <c r="F9" s="871"/>
      <c r="G9" s="871"/>
      <c r="H9" s="871"/>
      <c r="I9" s="871"/>
    </row>
    <row r="10" spans="1:9" ht="29.25" customHeight="1">
      <c r="A10" s="38" t="s">
        <v>18</v>
      </c>
      <c r="B10" s="38" t="s">
        <v>19</v>
      </c>
      <c r="C10" s="41" t="s">
        <v>103</v>
      </c>
      <c r="D10" s="43" t="s">
        <v>20</v>
      </c>
      <c r="E10" s="41" t="s">
        <v>103</v>
      </c>
      <c r="F10" s="38" t="s">
        <v>21</v>
      </c>
      <c r="G10" s="41" t="s">
        <v>103</v>
      </c>
      <c r="H10" s="38" t="s">
        <v>22</v>
      </c>
      <c r="I10" s="41" t="s">
        <v>103</v>
      </c>
    </row>
    <row r="11" spans="1:9" ht="29.25" customHeight="1">
      <c r="A11" s="44" t="s">
        <v>23</v>
      </c>
      <c r="B11" s="42"/>
      <c r="C11" s="41" t="s">
        <v>103</v>
      </c>
      <c r="D11" s="45"/>
      <c r="E11" s="41" t="s">
        <v>103</v>
      </c>
      <c r="F11" s="42"/>
      <c r="G11" s="41" t="s">
        <v>103</v>
      </c>
      <c r="H11" s="42"/>
      <c r="I11" s="41" t="s">
        <v>103</v>
      </c>
    </row>
    <row r="12" spans="1:9" ht="29.25" customHeight="1">
      <c r="A12" s="44" t="s">
        <v>115</v>
      </c>
      <c r="B12" s="42"/>
      <c r="C12" s="41" t="s">
        <v>103</v>
      </c>
      <c r="D12" s="45"/>
      <c r="E12" s="41" t="s">
        <v>103</v>
      </c>
      <c r="F12" s="42"/>
      <c r="G12" s="41" t="s">
        <v>103</v>
      </c>
      <c r="H12" s="42"/>
      <c r="I12" s="41" t="s">
        <v>103</v>
      </c>
    </row>
    <row r="13" spans="1:9" ht="29.25" customHeight="1">
      <c r="A13" s="44" t="s">
        <v>116</v>
      </c>
      <c r="B13" s="42"/>
      <c r="C13" s="41" t="s">
        <v>103</v>
      </c>
      <c r="D13" s="45"/>
      <c r="E13" s="41" t="s">
        <v>103</v>
      </c>
      <c r="F13" s="42"/>
      <c r="G13" s="41" t="s">
        <v>103</v>
      </c>
      <c r="H13" s="42"/>
      <c r="I13" s="41" t="s">
        <v>103</v>
      </c>
    </row>
    <row r="14" spans="1:9" ht="29.25" customHeight="1">
      <c r="A14" s="44"/>
      <c r="B14" s="42"/>
      <c r="C14" s="41" t="s">
        <v>103</v>
      </c>
      <c r="D14" s="45"/>
      <c r="E14" s="41" t="s">
        <v>103</v>
      </c>
      <c r="F14" s="42"/>
      <c r="G14" s="41" t="s">
        <v>103</v>
      </c>
      <c r="H14" s="42"/>
      <c r="I14" s="41" t="s">
        <v>103</v>
      </c>
    </row>
    <row r="15" spans="1:9" ht="29.25" customHeight="1">
      <c r="A15" s="44" t="s">
        <v>117</v>
      </c>
      <c r="B15" s="42"/>
      <c r="C15" s="41" t="s">
        <v>103</v>
      </c>
      <c r="D15" s="45"/>
      <c r="E15" s="41" t="s">
        <v>103</v>
      </c>
      <c r="F15" s="42"/>
      <c r="G15" s="41" t="s">
        <v>103</v>
      </c>
      <c r="H15" s="42"/>
      <c r="I15" s="41" t="s">
        <v>103</v>
      </c>
    </row>
    <row r="16" spans="1:9" ht="29.25" customHeight="1">
      <c r="A16" s="44" t="s">
        <v>118</v>
      </c>
      <c r="B16" s="42"/>
      <c r="C16" s="41"/>
      <c r="D16" s="45"/>
      <c r="E16" s="41"/>
      <c r="F16" s="42"/>
      <c r="G16" s="41"/>
      <c r="H16" s="42"/>
      <c r="I16" s="41"/>
    </row>
    <row r="17" spans="1:9" ht="21.75" customHeight="1">
      <c r="A17" s="872"/>
      <c r="B17" s="872"/>
      <c r="C17" s="872"/>
      <c r="D17" s="872"/>
      <c r="E17" s="872"/>
      <c r="F17" s="872"/>
      <c r="G17" s="872"/>
      <c r="H17" s="872"/>
      <c r="I17" s="872"/>
    </row>
    <row r="18" spans="1:9" ht="30.75" customHeight="1">
      <c r="A18" s="874" t="s">
        <v>119</v>
      </c>
      <c r="B18" s="874"/>
      <c r="C18" s="874"/>
      <c r="D18" s="874"/>
      <c r="E18" s="874"/>
      <c r="F18" s="874"/>
      <c r="G18" s="874"/>
      <c r="H18" s="874"/>
      <c r="I18" s="874"/>
    </row>
    <row r="19" spans="1:9" ht="23.25" customHeight="1">
      <c r="A19" s="873" t="s">
        <v>120</v>
      </c>
      <c r="B19" s="873"/>
      <c r="C19" s="873"/>
      <c r="D19" s="873" t="s">
        <v>121</v>
      </c>
      <c r="E19" s="873"/>
      <c r="F19" s="873"/>
      <c r="G19" s="873"/>
      <c r="H19" s="876" t="s">
        <v>122</v>
      </c>
      <c r="I19" s="877"/>
    </row>
    <row r="20" spans="1:9" ht="23.25" customHeight="1">
      <c r="A20" s="862"/>
      <c r="B20" s="863"/>
      <c r="C20" s="864"/>
      <c r="D20" s="875"/>
      <c r="E20" s="875"/>
      <c r="F20" s="875"/>
      <c r="G20" s="875"/>
      <c r="H20" s="875"/>
      <c r="I20" s="875"/>
    </row>
    <row r="21" spans="1:9" ht="23.25" customHeight="1">
      <c r="A21" s="865"/>
      <c r="B21" s="866"/>
      <c r="C21" s="867"/>
      <c r="D21" s="879"/>
      <c r="E21" s="880"/>
      <c r="F21" s="880"/>
      <c r="G21" s="881"/>
      <c r="H21" s="878"/>
      <c r="I21" s="878"/>
    </row>
    <row r="22" spans="1:9" ht="23.25" customHeight="1">
      <c r="A22" s="865"/>
      <c r="B22" s="866"/>
      <c r="C22" s="867"/>
      <c r="D22" s="879"/>
      <c r="E22" s="880"/>
      <c r="F22" s="880"/>
      <c r="G22" s="881"/>
      <c r="H22" s="878"/>
      <c r="I22" s="878"/>
    </row>
    <row r="23" spans="1:9" ht="23.25" customHeight="1">
      <c r="A23" s="868"/>
      <c r="B23" s="869"/>
      <c r="C23" s="870"/>
      <c r="D23" s="879"/>
      <c r="E23" s="880"/>
      <c r="F23" s="880"/>
      <c r="G23" s="881"/>
      <c r="H23" s="878"/>
      <c r="I23" s="878"/>
    </row>
    <row r="24" spans="1:9" ht="23.25" customHeight="1">
      <c r="A24" s="884"/>
      <c r="B24" s="885"/>
      <c r="C24" s="886"/>
      <c r="D24" s="879"/>
      <c r="E24" s="880"/>
      <c r="F24" s="880"/>
      <c r="G24" s="881"/>
      <c r="H24" s="878"/>
      <c r="I24" s="878"/>
    </row>
    <row r="25" spans="1:9" ht="23.25" customHeight="1">
      <c r="A25" s="890"/>
      <c r="B25" s="891"/>
      <c r="C25" s="892"/>
      <c r="D25" s="878"/>
      <c r="E25" s="878"/>
      <c r="F25" s="878"/>
      <c r="G25" s="878"/>
      <c r="H25" s="878"/>
      <c r="I25" s="878"/>
    </row>
    <row r="26" spans="1:9" ht="23.25" customHeight="1">
      <c r="A26" s="894"/>
      <c r="B26" s="894"/>
      <c r="C26" s="894"/>
      <c r="D26" s="893"/>
      <c r="E26" s="893"/>
      <c r="F26" s="893"/>
      <c r="G26" s="893"/>
      <c r="H26" s="893"/>
      <c r="I26" s="893"/>
    </row>
    <row r="27" spans="1:9" ht="31.5" customHeight="1">
      <c r="A27" s="874" t="s">
        <v>123</v>
      </c>
      <c r="B27" s="874"/>
      <c r="C27" s="874"/>
      <c r="D27" s="874"/>
      <c r="E27" s="874"/>
      <c r="F27" s="874"/>
      <c r="G27" s="874"/>
      <c r="H27" s="874"/>
      <c r="I27" s="874"/>
    </row>
    <row r="28" spans="1:9" ht="23.25" customHeight="1">
      <c r="A28" s="887" t="s">
        <v>124</v>
      </c>
      <c r="B28" s="888"/>
      <c r="C28" s="889"/>
      <c r="D28" s="887" t="s">
        <v>125</v>
      </c>
      <c r="E28" s="888"/>
      <c r="F28" s="888"/>
      <c r="G28" s="889"/>
      <c r="H28" s="887" t="s">
        <v>126</v>
      </c>
      <c r="I28" s="889"/>
    </row>
    <row r="29" spans="1:9" ht="23.25" customHeight="1">
      <c r="A29" s="895" t="s">
        <v>127</v>
      </c>
      <c r="B29" s="896"/>
      <c r="C29" s="897"/>
      <c r="D29" s="895" t="s">
        <v>90</v>
      </c>
      <c r="E29" s="896"/>
      <c r="F29" s="896"/>
      <c r="G29" s="897"/>
      <c r="H29" s="898"/>
      <c r="I29" s="899"/>
    </row>
    <row r="30" spans="1:9" ht="23.25" customHeight="1">
      <c r="A30" s="895" t="s">
        <v>91</v>
      </c>
      <c r="B30" s="896"/>
      <c r="C30" s="897"/>
      <c r="D30" s="895" t="s">
        <v>92</v>
      </c>
      <c r="E30" s="896"/>
      <c r="F30" s="896"/>
      <c r="G30" s="897"/>
      <c r="H30" s="898"/>
      <c r="I30" s="899"/>
    </row>
    <row r="31" spans="1:9" ht="23.25" customHeight="1">
      <c r="A31" s="900" t="s">
        <v>93</v>
      </c>
      <c r="B31" s="901"/>
      <c r="C31" s="902"/>
      <c r="D31" s="895" t="s">
        <v>94</v>
      </c>
      <c r="E31" s="896"/>
      <c r="F31" s="896"/>
      <c r="G31" s="897"/>
      <c r="H31" s="898"/>
      <c r="I31" s="899"/>
    </row>
    <row r="32" spans="1:9" ht="23.25" customHeight="1">
      <c r="A32" s="887" t="s">
        <v>95</v>
      </c>
      <c r="B32" s="888"/>
      <c r="C32" s="889"/>
      <c r="D32" s="895" t="s">
        <v>96</v>
      </c>
      <c r="E32" s="896"/>
      <c r="F32" s="896"/>
      <c r="G32" s="897"/>
      <c r="H32" s="898"/>
      <c r="I32" s="899"/>
    </row>
    <row r="33" spans="1:9" ht="23.25" customHeight="1">
      <c r="A33" s="895" t="s">
        <v>97</v>
      </c>
      <c r="B33" s="896"/>
      <c r="C33" s="897"/>
      <c r="D33" s="887" t="s">
        <v>98</v>
      </c>
      <c r="E33" s="888"/>
      <c r="F33" s="888"/>
      <c r="G33" s="889"/>
      <c r="H33" s="898"/>
      <c r="I33" s="899"/>
    </row>
    <row r="34" spans="1:9" ht="23.25" customHeight="1">
      <c r="A34" s="895" t="s">
        <v>99</v>
      </c>
      <c r="B34" s="896"/>
      <c r="C34" s="897"/>
      <c r="D34" s="900" t="s">
        <v>100</v>
      </c>
      <c r="E34" s="901"/>
      <c r="F34" s="901"/>
      <c r="G34" s="902"/>
      <c r="H34" s="898"/>
      <c r="I34" s="899"/>
    </row>
    <row r="35" spans="1:9" ht="23.25" customHeight="1">
      <c r="A35" s="900" t="s">
        <v>101</v>
      </c>
      <c r="B35" s="901"/>
      <c r="C35" s="902"/>
      <c r="D35" s="895" t="s">
        <v>102</v>
      </c>
      <c r="E35" s="896"/>
      <c r="F35" s="896"/>
      <c r="G35" s="897"/>
      <c r="H35" s="898"/>
      <c r="I35" s="899"/>
    </row>
    <row r="36" spans="1:9" ht="23.25" customHeight="1">
      <c r="A36" s="895" t="s">
        <v>25</v>
      </c>
      <c r="B36" s="896"/>
      <c r="C36" s="897"/>
      <c r="D36" s="895" t="s">
        <v>26</v>
      </c>
      <c r="E36" s="896"/>
      <c r="F36" s="896"/>
      <c r="G36" s="897"/>
      <c r="H36" s="898"/>
      <c r="I36" s="899"/>
    </row>
    <row r="37" spans="1:9" ht="23.25" customHeight="1">
      <c r="A37" s="900" t="s">
        <v>27</v>
      </c>
      <c r="B37" s="901"/>
      <c r="C37" s="902"/>
      <c r="D37" s="905" t="s">
        <v>28</v>
      </c>
      <c r="E37" s="906"/>
      <c r="F37" s="906"/>
      <c r="G37" s="907"/>
      <c r="H37" s="903"/>
      <c r="I37" s="904"/>
    </row>
    <row r="38" spans="1:9" ht="23.25" customHeight="1"/>
    <row r="39" spans="1:9" ht="23.25" customHeight="1"/>
    <row r="40" spans="1:9" ht="23.25" customHeight="1"/>
    <row r="41" spans="1:9" ht="23.25" customHeight="1"/>
    <row r="42" spans="1:9" ht="23.25" customHeight="1"/>
    <row r="43" spans="1:9" ht="23.25" customHeight="1"/>
    <row r="44" spans="1:9" ht="23.25" customHeight="1"/>
    <row r="45" spans="1:9" ht="23.25" customHeight="1"/>
    <row r="46" spans="1:9" ht="23.25" customHeight="1"/>
    <row r="47" spans="1:9" ht="23.25" customHeight="1"/>
    <row r="48" spans="1:9" ht="23.25" customHeight="1">
      <c r="C48" s="46"/>
    </row>
    <row r="49" spans="3:3" ht="23.25" customHeight="1">
      <c r="C49" s="46"/>
    </row>
    <row r="50" spans="3:3" ht="23.25" customHeight="1"/>
    <row r="51" spans="3:3" ht="23.25" customHeight="1"/>
    <row r="52" spans="3:3" ht="23.25" customHeight="1"/>
    <row r="53" spans="3:3" ht="23.25" customHeight="1"/>
    <row r="54" spans="3:3" ht="23.25" customHeight="1"/>
    <row r="55" spans="3:3" ht="23.25" customHeight="1"/>
    <row r="56" spans="3:3" ht="23.25" customHeight="1"/>
    <row r="57" spans="3:3" ht="23.25" customHeight="1"/>
    <row r="58" spans="3:3" ht="23.25" customHeight="1"/>
    <row r="59" spans="3:3" ht="23.25" customHeight="1"/>
    <row r="60" spans="3:3" ht="23.25" customHeight="1"/>
    <row r="61" spans="3:3" ht="23.25" customHeight="1"/>
    <row r="62" spans="3:3" ht="23.25" customHeight="1"/>
    <row r="63" spans="3:3" ht="23.25" customHeight="1"/>
    <row r="64" spans="3:3" ht="23.25" customHeight="1"/>
    <row r="65" ht="23.25" customHeight="1"/>
    <row r="66" ht="23.25" customHeight="1"/>
    <row r="67" ht="23.25" customHeight="1"/>
    <row r="68" ht="23.25" customHeight="1"/>
    <row r="69" ht="23.25" customHeight="1"/>
    <row r="70" ht="23.25" customHeight="1"/>
    <row r="71" ht="23.25" customHeight="1"/>
    <row r="72" ht="23.25" customHeight="1"/>
    <row r="73" ht="23.25" customHeight="1"/>
    <row r="74" ht="23.25" customHeight="1"/>
    <row r="75" ht="23.25" customHeight="1"/>
    <row r="76" ht="23.25" customHeight="1"/>
    <row r="77" ht="23.25" customHeight="1"/>
    <row r="78" ht="23.25" customHeight="1"/>
    <row r="79" ht="23.25" customHeight="1"/>
    <row r="80" ht="23.25" customHeight="1"/>
    <row r="81" ht="23.25" customHeight="1"/>
    <row r="82" ht="23.25" customHeight="1"/>
    <row r="83" ht="23.25" customHeight="1"/>
    <row r="84" ht="23.25" customHeight="1"/>
    <row r="85" ht="23.25" customHeight="1"/>
    <row r="86" ht="23.25" customHeight="1"/>
    <row r="87" ht="23.25" customHeight="1"/>
    <row r="88" ht="23.25" customHeight="1"/>
    <row r="89" ht="23.25" customHeight="1"/>
    <row r="90" ht="23.25" customHeight="1"/>
    <row r="91" ht="23.25" customHeight="1"/>
    <row r="92" ht="23.25" customHeight="1"/>
    <row r="93" ht="23.25" customHeight="1"/>
    <row r="94" ht="23.25" customHeight="1"/>
    <row r="95" ht="23.25" customHeight="1"/>
    <row r="96" ht="23.25" customHeight="1"/>
    <row r="97" ht="23.25" customHeight="1"/>
    <row r="98" ht="23.25" customHeight="1"/>
    <row r="99" ht="23.25" customHeight="1"/>
    <row r="100" ht="23.25" customHeight="1"/>
    <row r="101" ht="23.25" customHeight="1"/>
    <row r="102" ht="23.25" customHeight="1"/>
    <row r="103" ht="23.25" customHeight="1"/>
    <row r="104" ht="23.25" customHeight="1"/>
    <row r="105" ht="23.25" customHeight="1"/>
    <row r="106" ht="23.25" customHeight="1"/>
    <row r="107" ht="23.25" customHeight="1"/>
    <row r="108" ht="23.25" customHeight="1"/>
    <row r="109" ht="23.25" customHeight="1"/>
    <row r="110" ht="23.25" customHeight="1"/>
    <row r="111" ht="23.25" customHeight="1"/>
    <row r="112" ht="23.25" customHeight="1"/>
    <row r="113" ht="23.25" customHeight="1"/>
    <row r="114" ht="23.25" customHeight="1"/>
    <row r="115" ht="23.25" customHeight="1"/>
    <row r="116" ht="23.25" customHeight="1"/>
    <row r="117" ht="23.25" customHeight="1"/>
    <row r="118" ht="23.25" customHeight="1"/>
    <row r="119" ht="23.25" customHeight="1"/>
    <row r="120" ht="23.25" customHeight="1"/>
    <row r="121" ht="23.25" customHeight="1"/>
    <row r="122" ht="23.25" customHeight="1"/>
    <row r="123" ht="23.25" customHeight="1"/>
    <row r="124" ht="23.25" customHeight="1"/>
    <row r="125" ht="23.25" customHeight="1"/>
    <row r="126" ht="23.25" customHeight="1"/>
    <row r="127" ht="23.25" customHeight="1"/>
    <row r="128" ht="23.25" customHeight="1"/>
    <row r="129" ht="23.25" customHeight="1"/>
    <row r="130" ht="23.25" customHeight="1"/>
    <row r="131" ht="23.25" customHeight="1"/>
    <row r="132" ht="23.25" customHeight="1"/>
    <row r="133" ht="23.25" customHeight="1"/>
    <row r="134" ht="23.25" customHeight="1"/>
    <row r="135" ht="23.25" customHeight="1"/>
    <row r="136" ht="23.25" customHeight="1"/>
    <row r="137" ht="23.25" customHeight="1"/>
    <row r="138" ht="23.25" customHeight="1"/>
    <row r="139" ht="23.25" customHeight="1"/>
    <row r="140" ht="23.25" customHeight="1"/>
    <row r="141" ht="23.25" customHeight="1"/>
    <row r="142" ht="23.25" customHeight="1"/>
    <row r="143" ht="23.25" customHeight="1"/>
    <row r="144" ht="23.25" customHeight="1"/>
    <row r="145" ht="23.25" customHeight="1"/>
    <row r="146" ht="23.25" customHeight="1"/>
    <row r="147" ht="23.25" customHeight="1"/>
    <row r="148" ht="23.25" customHeight="1"/>
    <row r="149" ht="23.25" customHeight="1"/>
    <row r="150" ht="23.25" customHeight="1"/>
    <row r="151" ht="23.25" customHeight="1"/>
    <row r="152" ht="23.25" customHeight="1"/>
    <row r="153" ht="23.25" customHeight="1"/>
    <row r="154" ht="23.25" customHeight="1"/>
    <row r="155" ht="23.25" customHeight="1"/>
    <row r="156" ht="23.25" customHeight="1"/>
    <row r="157" ht="23.25" customHeight="1"/>
    <row r="158" ht="23.25" customHeight="1"/>
    <row r="159" ht="23.25" customHeight="1"/>
    <row r="160" ht="23.25" customHeight="1"/>
    <row r="161" ht="23.25" customHeight="1"/>
    <row r="162" ht="23.25" customHeight="1"/>
    <row r="163" ht="23.25" customHeight="1"/>
    <row r="164" ht="23.25" customHeight="1"/>
    <row r="165" ht="23.25" customHeight="1"/>
    <row r="166" ht="23.25" customHeight="1"/>
    <row r="167" ht="23.25" customHeight="1"/>
    <row r="168" ht="23.25" customHeight="1"/>
    <row r="169" ht="23.25" customHeight="1"/>
    <row r="170" ht="23.25" customHeight="1"/>
    <row r="171" ht="23.25" customHeight="1"/>
    <row r="172" ht="23.25" customHeight="1"/>
    <row r="173" ht="23.25" customHeight="1"/>
    <row r="174" ht="23.25" customHeight="1"/>
    <row r="175" ht="23.25" customHeight="1"/>
    <row r="176" ht="23.25" customHeight="1"/>
    <row r="177" ht="23.25" customHeight="1"/>
    <row r="178" ht="23.25" customHeight="1"/>
    <row r="179" ht="23.25" customHeight="1"/>
    <row r="180" ht="23.25" customHeight="1"/>
    <row r="181" ht="23.25" customHeight="1"/>
    <row r="182" ht="23.25" customHeight="1"/>
    <row r="183" ht="23.25" customHeight="1"/>
    <row r="184" ht="23.25" customHeight="1"/>
    <row r="185" ht="23.25" customHeight="1"/>
    <row r="186" ht="23.25" customHeight="1"/>
    <row r="187" ht="23.25" customHeight="1"/>
    <row r="188" ht="23.25" customHeight="1"/>
    <row r="189" ht="23.25" customHeight="1"/>
    <row r="190" ht="23.25" customHeight="1"/>
    <row r="191" ht="23.25" customHeight="1"/>
    <row r="192" ht="23.25" customHeight="1"/>
    <row r="193" ht="23.25" customHeight="1"/>
    <row r="194" ht="23.25" customHeight="1"/>
    <row r="195" ht="23.25" customHeight="1"/>
    <row r="196" ht="23.25" customHeight="1"/>
    <row r="197" ht="23.25" customHeight="1"/>
    <row r="198" ht="23.25" customHeight="1"/>
    <row r="199" ht="23.25" customHeight="1"/>
    <row r="200" ht="23.25" customHeight="1"/>
    <row r="201" ht="23.25" customHeight="1"/>
    <row r="202" ht="23.25" customHeight="1"/>
    <row r="203" ht="23.25" customHeight="1"/>
    <row r="204" ht="23.25" customHeight="1"/>
    <row r="205" ht="23.25" customHeight="1"/>
    <row r="206" ht="23.25" customHeight="1"/>
    <row r="207" ht="23.25" customHeight="1"/>
    <row r="208" ht="23.25" customHeight="1"/>
    <row r="209" ht="23.25" customHeight="1"/>
    <row r="210" ht="23.25" customHeight="1"/>
    <row r="211" ht="23.25" customHeight="1"/>
    <row r="212" ht="23.25" customHeight="1"/>
    <row r="213" ht="23.25" customHeight="1"/>
    <row r="214" ht="23.25" customHeight="1"/>
    <row r="215" ht="23.25" customHeight="1"/>
    <row r="216" ht="23.25" customHeight="1"/>
    <row r="217" ht="23.25" customHeight="1"/>
    <row r="218" ht="23.25" customHeight="1"/>
    <row r="219" ht="23.25" customHeight="1"/>
    <row r="220" ht="23.25" customHeight="1"/>
    <row r="221" ht="23.25" customHeight="1"/>
    <row r="222" ht="23.25" customHeight="1"/>
    <row r="223" ht="23.25" customHeight="1"/>
    <row r="224" ht="23.25" customHeight="1"/>
    <row r="225" ht="23.25" customHeight="1"/>
    <row r="226" ht="23.25" customHeight="1"/>
    <row r="227" ht="23.25" customHeight="1"/>
    <row r="228" ht="23.25" customHeight="1"/>
    <row r="229" ht="23.25" customHeight="1"/>
    <row r="230" ht="23.25" customHeight="1"/>
    <row r="231" ht="23.25" customHeight="1"/>
    <row r="232" ht="23.25" customHeight="1"/>
    <row r="233" ht="23.25" customHeight="1"/>
    <row r="234" ht="23.25" customHeight="1"/>
    <row r="235" ht="23.25" customHeight="1"/>
    <row r="236" ht="23.25" customHeight="1"/>
    <row r="237" ht="23.25" customHeight="1"/>
    <row r="238" ht="23.25" customHeight="1"/>
    <row r="239" ht="23.25" customHeight="1"/>
    <row r="240" ht="23.25" customHeight="1"/>
    <row r="241" ht="23.25" customHeight="1"/>
    <row r="242" ht="23.25" customHeight="1"/>
    <row r="243" ht="23.25" customHeight="1"/>
    <row r="244" ht="23.25" customHeight="1"/>
    <row r="245" ht="23.25" customHeight="1"/>
    <row r="246" ht="23.25" customHeight="1"/>
    <row r="247" ht="23.25" customHeight="1"/>
    <row r="248" ht="23.25" customHeight="1"/>
    <row r="249" ht="23.25" customHeight="1"/>
    <row r="250" ht="23.25" customHeight="1"/>
    <row r="251" ht="23.25" customHeight="1"/>
    <row r="252" ht="23.25" customHeight="1"/>
    <row r="253" ht="23.25" customHeight="1"/>
    <row r="254" ht="23.25" customHeight="1"/>
    <row r="255" ht="23.25" customHeight="1"/>
    <row r="256" ht="23.25" customHeight="1"/>
    <row r="257" ht="23.25" customHeight="1"/>
    <row r="258" ht="23.25" customHeight="1"/>
    <row r="259" ht="23.25" customHeight="1"/>
    <row r="260" ht="23.25" customHeight="1"/>
    <row r="261" ht="23.25" customHeight="1"/>
    <row r="262" ht="23.25" customHeight="1"/>
    <row r="263" ht="23.25" customHeight="1"/>
    <row r="264" ht="23.25" customHeight="1"/>
    <row r="265" ht="23.25" customHeight="1"/>
    <row r="266" ht="23.25" customHeight="1"/>
    <row r="267" ht="23.25" customHeight="1"/>
    <row r="268" ht="23.25" customHeight="1"/>
    <row r="269" ht="23.25" customHeight="1"/>
    <row r="270" ht="23.25" customHeight="1"/>
    <row r="271" ht="23.25" customHeight="1"/>
    <row r="272" ht="23.25" customHeight="1"/>
    <row r="273" ht="23.25" customHeight="1"/>
    <row r="274" ht="23.25" customHeight="1"/>
    <row r="275" ht="23.25" customHeight="1"/>
    <row r="276" ht="23.25" customHeight="1"/>
    <row r="277" ht="23.25" customHeight="1"/>
    <row r="278" ht="23.25" customHeight="1"/>
    <row r="279" ht="23.25" customHeight="1"/>
    <row r="280" ht="23.25" customHeight="1"/>
    <row r="281" ht="23.25" customHeight="1"/>
    <row r="282" ht="23.25" customHeight="1"/>
    <row r="283" ht="23.25" customHeight="1"/>
    <row r="284" ht="23.25" customHeight="1"/>
    <row r="285" ht="23.25" customHeight="1"/>
    <row r="286" ht="23.25" customHeight="1"/>
    <row r="287" ht="23.25" customHeight="1"/>
    <row r="288" ht="23.25" customHeight="1"/>
    <row r="289" ht="23.25" customHeight="1"/>
    <row r="290" ht="23.25" customHeight="1"/>
    <row r="291" ht="23.25" customHeight="1"/>
    <row r="292" ht="23.25" customHeight="1"/>
    <row r="293" ht="23.25" customHeight="1"/>
    <row r="294" ht="23.25" customHeight="1"/>
    <row r="295" ht="23.25" customHeight="1"/>
    <row r="296" ht="23.25" customHeight="1"/>
    <row r="297" ht="23.25" customHeight="1"/>
    <row r="298" ht="23.25" customHeight="1"/>
    <row r="299" ht="23.25" customHeight="1"/>
    <row r="300" ht="23.25" customHeight="1"/>
    <row r="301" ht="23.25" customHeight="1"/>
    <row r="302" ht="23.25" customHeight="1"/>
    <row r="303" ht="23.25" customHeight="1"/>
    <row r="304" ht="23.25" customHeight="1"/>
    <row r="305" ht="23.25" customHeight="1"/>
    <row r="306" ht="23.25" customHeight="1"/>
    <row r="307" ht="23.25" customHeight="1"/>
    <row r="308" ht="23.25" customHeight="1"/>
    <row r="309" ht="23.25" customHeight="1"/>
    <row r="310" ht="23.25" customHeight="1"/>
    <row r="311" ht="23.25" customHeight="1"/>
    <row r="312" ht="23.25" customHeight="1"/>
    <row r="313" ht="23.25" customHeight="1"/>
    <row r="314" ht="23.25" customHeight="1"/>
    <row r="315" ht="23.25" customHeight="1"/>
    <row r="316" ht="23.25" customHeight="1"/>
    <row r="317" ht="23.25" customHeight="1"/>
    <row r="318" ht="23.25" customHeight="1"/>
    <row r="319" ht="23.25" customHeight="1"/>
    <row r="320" ht="23.25" customHeight="1"/>
    <row r="321" ht="23.25" customHeight="1"/>
    <row r="322" ht="23.25" customHeight="1"/>
    <row r="323" ht="23.25" customHeight="1"/>
    <row r="324" ht="23.25" customHeight="1"/>
    <row r="325" ht="23.25" customHeight="1"/>
    <row r="326" ht="23.25" customHeight="1"/>
    <row r="327" ht="23.25" customHeight="1"/>
    <row r="328" ht="23.25" customHeight="1"/>
    <row r="329" ht="23.25" customHeight="1"/>
    <row r="330" ht="23.25" customHeight="1"/>
    <row r="331" ht="23.25" customHeight="1"/>
    <row r="332" ht="23.25" customHeight="1"/>
    <row r="333" ht="23.25" customHeight="1"/>
    <row r="334" ht="23.25" customHeight="1"/>
    <row r="335" ht="23.25" customHeight="1"/>
    <row r="336" ht="23.25" customHeight="1"/>
    <row r="337" ht="23.25" customHeight="1"/>
    <row r="338" ht="23.25" customHeight="1"/>
    <row r="339" ht="23.25" customHeight="1"/>
    <row r="340" ht="23.25" customHeight="1"/>
    <row r="341" ht="23.25" customHeight="1"/>
    <row r="342" ht="23.25" customHeight="1"/>
    <row r="343" ht="23.25" customHeight="1"/>
    <row r="344" ht="23.25" customHeight="1"/>
    <row r="345" ht="23.25" customHeight="1"/>
    <row r="346" ht="23.25" customHeight="1"/>
    <row r="347" ht="23.25" customHeight="1"/>
    <row r="348" ht="23.25" customHeight="1"/>
    <row r="349" ht="23.25" customHeight="1"/>
    <row r="350" ht="23.25" customHeight="1"/>
    <row r="351" ht="23.25" customHeight="1"/>
    <row r="352" ht="23.25" customHeight="1"/>
    <row r="353" ht="23.25" customHeight="1"/>
    <row r="354" ht="23.25" customHeight="1"/>
    <row r="355" ht="23.25" customHeight="1"/>
    <row r="356" ht="23.25" customHeight="1"/>
    <row r="357" ht="23.25" customHeight="1"/>
    <row r="358" ht="23.25" customHeight="1"/>
    <row r="359" ht="23.25" customHeight="1"/>
    <row r="360" ht="23.25" customHeight="1"/>
  </sheetData>
  <mergeCells count="66">
    <mergeCell ref="A37:C37"/>
    <mergeCell ref="H34:I34"/>
    <mergeCell ref="H37:I37"/>
    <mergeCell ref="H35:I35"/>
    <mergeCell ref="D37:G37"/>
    <mergeCell ref="A36:C36"/>
    <mergeCell ref="A34:C34"/>
    <mergeCell ref="D34:G34"/>
    <mergeCell ref="D36:G36"/>
    <mergeCell ref="H36:I36"/>
    <mergeCell ref="H32:I32"/>
    <mergeCell ref="H31:I31"/>
    <mergeCell ref="A35:C35"/>
    <mergeCell ref="D35:G35"/>
    <mergeCell ref="H33:I33"/>
    <mergeCell ref="A32:C32"/>
    <mergeCell ref="D32:G32"/>
    <mergeCell ref="A33:C33"/>
    <mergeCell ref="D33:G33"/>
    <mergeCell ref="H26:I26"/>
    <mergeCell ref="D31:G31"/>
    <mergeCell ref="A30:C30"/>
    <mergeCell ref="D30:G30"/>
    <mergeCell ref="H29:I29"/>
    <mergeCell ref="A27:I27"/>
    <mergeCell ref="A31:C31"/>
    <mergeCell ref="H28:I28"/>
    <mergeCell ref="A29:C29"/>
    <mergeCell ref="D29:G29"/>
    <mergeCell ref="H30:I30"/>
    <mergeCell ref="H25:I25"/>
    <mergeCell ref="D23:G23"/>
    <mergeCell ref="H23:I23"/>
    <mergeCell ref="H24:I24"/>
    <mergeCell ref="H21:I21"/>
    <mergeCell ref="A24:C24"/>
    <mergeCell ref="D24:G24"/>
    <mergeCell ref="A28:C28"/>
    <mergeCell ref="D28:G28"/>
    <mergeCell ref="A25:C25"/>
    <mergeCell ref="D26:G26"/>
    <mergeCell ref="D25:G25"/>
    <mergeCell ref="A26:C26"/>
    <mergeCell ref="A1:H1"/>
    <mergeCell ref="E2:I2"/>
    <mergeCell ref="A3:I3"/>
    <mergeCell ref="B4:C4"/>
    <mergeCell ref="D4:E4"/>
    <mergeCell ref="F4:G4"/>
    <mergeCell ref="H4:I4"/>
    <mergeCell ref="H5:I5"/>
    <mergeCell ref="A20:C23"/>
    <mergeCell ref="A9:I9"/>
    <mergeCell ref="A17:I17"/>
    <mergeCell ref="A19:C19"/>
    <mergeCell ref="H7:I7"/>
    <mergeCell ref="H8:I8"/>
    <mergeCell ref="A18:I18"/>
    <mergeCell ref="D20:G20"/>
    <mergeCell ref="H19:I19"/>
    <mergeCell ref="H6:I6"/>
    <mergeCell ref="H22:I22"/>
    <mergeCell ref="H20:I20"/>
    <mergeCell ref="D21:G21"/>
    <mergeCell ref="D19:G19"/>
    <mergeCell ref="D22:G22"/>
  </mergeCells>
  <phoneticPr fontId="13"/>
  <pageMargins left="0.59055118110236227" right="0.59055118110236227" top="0.98425196850393704" bottom="0.59055118110236227" header="0.51181102362204722" footer="0.51181102362204722"/>
  <pageSetup paperSize="9" orientation="portrait" r:id="rId1"/>
  <headerFooter alignWithMargins="0"/>
  <rowBreaks count="1" manualBreakCount="1">
    <brk id="17" max="16383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57D3FF"/>
  </sheetPr>
  <dimension ref="A2:W78"/>
  <sheetViews>
    <sheetView view="pageBreakPreview" zoomScaleNormal="100" zoomScaleSheetLayoutView="100" workbookViewId="0">
      <selection activeCell="F34" sqref="F34"/>
    </sheetView>
  </sheetViews>
  <sheetFormatPr defaultColWidth="9" defaultRowHeight="13.5"/>
  <cols>
    <col min="1" max="16384" width="9" style="116"/>
  </cols>
  <sheetData>
    <row r="2" spans="1:14" ht="13.5" customHeight="1">
      <c r="L2" s="916"/>
      <c r="M2" s="916"/>
      <c r="N2" s="117"/>
    </row>
    <row r="3" spans="1:14" ht="13.5" customHeight="1">
      <c r="B3" s="917"/>
      <c r="C3" s="917"/>
      <c r="D3" s="917"/>
      <c r="E3" s="917"/>
      <c r="L3" s="916"/>
      <c r="M3" s="916"/>
      <c r="N3" s="117"/>
    </row>
    <row r="4" spans="1:14" ht="13.5" customHeight="1">
      <c r="B4" s="917"/>
      <c r="C4" s="917"/>
      <c r="D4" s="917"/>
      <c r="E4" s="917"/>
    </row>
    <row r="10" spans="1:14" ht="13.5" customHeight="1">
      <c r="A10" s="216"/>
      <c r="B10" s="216"/>
      <c r="C10" s="216"/>
      <c r="D10" s="216"/>
      <c r="E10" s="216"/>
      <c r="F10" s="216"/>
      <c r="G10" s="216"/>
      <c r="H10" s="216"/>
      <c r="I10" s="216"/>
      <c r="J10" s="216"/>
      <c r="K10" s="216"/>
      <c r="L10" s="216"/>
      <c r="M10" s="216"/>
      <c r="N10" s="216"/>
    </row>
    <row r="11" spans="1:14" ht="13.5" customHeight="1">
      <c r="A11" s="216"/>
      <c r="B11" s="216"/>
      <c r="C11" s="920" t="s">
        <v>569</v>
      </c>
      <c r="D11" s="920"/>
      <c r="E11" s="920"/>
      <c r="F11" s="920"/>
      <c r="G11" s="920"/>
      <c r="H11" s="920"/>
      <c r="I11" s="920"/>
      <c r="J11" s="920"/>
      <c r="K11" s="920"/>
      <c r="L11" s="920"/>
      <c r="M11" s="216"/>
      <c r="N11" s="216"/>
    </row>
    <row r="12" spans="1:14" ht="13.5" customHeight="1">
      <c r="A12" s="216"/>
      <c r="B12" s="216"/>
      <c r="C12" s="920"/>
      <c r="D12" s="920"/>
      <c r="E12" s="920"/>
      <c r="F12" s="920"/>
      <c r="G12" s="920"/>
      <c r="H12" s="920"/>
      <c r="I12" s="920"/>
      <c r="J12" s="920"/>
      <c r="K12" s="920"/>
      <c r="L12" s="920"/>
      <c r="M12" s="216"/>
      <c r="N12" s="216"/>
    </row>
    <row r="13" spans="1:14" ht="13.5" customHeight="1">
      <c r="A13" s="216"/>
      <c r="B13" s="216"/>
      <c r="C13" s="920"/>
      <c r="D13" s="920"/>
      <c r="E13" s="920"/>
      <c r="F13" s="920"/>
      <c r="G13" s="920"/>
      <c r="H13" s="920"/>
      <c r="I13" s="920"/>
      <c r="J13" s="920"/>
      <c r="K13" s="920"/>
      <c r="L13" s="920"/>
      <c r="M13" s="216"/>
      <c r="N13" s="216"/>
    </row>
    <row r="14" spans="1:14" ht="13.5" customHeight="1">
      <c r="A14" s="216"/>
      <c r="B14" s="216"/>
      <c r="C14" s="920"/>
      <c r="D14" s="920"/>
      <c r="E14" s="920"/>
      <c r="F14" s="920"/>
      <c r="G14" s="920"/>
      <c r="H14" s="920"/>
      <c r="I14" s="920"/>
      <c r="J14" s="920"/>
      <c r="K14" s="920"/>
      <c r="L14" s="920"/>
      <c r="M14" s="216"/>
      <c r="N14" s="216"/>
    </row>
    <row r="17" spans="1:14" ht="13.5" customHeight="1">
      <c r="A17" s="118"/>
      <c r="B17" s="118"/>
      <c r="C17" s="118"/>
      <c r="D17" s="118"/>
      <c r="E17" s="118"/>
      <c r="F17" s="118"/>
      <c r="G17" s="118"/>
      <c r="H17" s="118"/>
      <c r="I17" s="118"/>
      <c r="J17" s="118"/>
      <c r="K17" s="118"/>
      <c r="L17" s="118"/>
      <c r="M17" s="118"/>
      <c r="N17" s="118"/>
    </row>
    <row r="18" spans="1:14" ht="13.5" customHeight="1">
      <c r="A18" s="118"/>
      <c r="B18" s="118"/>
      <c r="C18" s="919" t="s">
        <v>563</v>
      </c>
      <c r="D18" s="919"/>
      <c r="E18" s="919"/>
      <c r="F18" s="919"/>
      <c r="G18" s="919"/>
      <c r="H18" s="919"/>
      <c r="I18" s="919"/>
      <c r="J18" s="919"/>
      <c r="K18" s="919"/>
      <c r="L18" s="919"/>
      <c r="M18" s="118"/>
      <c r="N18" s="118"/>
    </row>
    <row r="19" spans="1:14" ht="13.5" customHeight="1">
      <c r="A19" s="118"/>
      <c r="B19" s="118"/>
      <c r="C19" s="919"/>
      <c r="D19" s="919"/>
      <c r="E19" s="919"/>
      <c r="F19" s="919"/>
      <c r="G19" s="919"/>
      <c r="H19" s="919"/>
      <c r="I19" s="919"/>
      <c r="J19" s="919"/>
      <c r="K19" s="919"/>
      <c r="L19" s="919"/>
      <c r="M19" s="118"/>
      <c r="N19" s="118"/>
    </row>
    <row r="20" spans="1:14" ht="13.5" customHeight="1">
      <c r="A20" s="118"/>
      <c r="B20" s="118"/>
      <c r="C20" s="919"/>
      <c r="D20" s="919"/>
      <c r="E20" s="919"/>
      <c r="F20" s="919"/>
      <c r="G20" s="919"/>
      <c r="H20" s="919"/>
      <c r="I20" s="919"/>
      <c r="J20" s="919"/>
      <c r="K20" s="919"/>
      <c r="L20" s="919"/>
      <c r="M20" s="118"/>
      <c r="N20" s="118"/>
    </row>
    <row r="21" spans="1:14" ht="13.5" customHeight="1">
      <c r="A21" s="118"/>
      <c r="B21" s="118"/>
      <c r="C21" s="919"/>
      <c r="D21" s="919"/>
      <c r="E21" s="919"/>
      <c r="F21" s="919"/>
      <c r="G21" s="919"/>
      <c r="H21" s="919"/>
      <c r="I21" s="919"/>
      <c r="J21" s="919"/>
      <c r="K21" s="919"/>
      <c r="L21" s="919"/>
      <c r="M21" s="118"/>
      <c r="N21" s="118"/>
    </row>
    <row r="22" spans="1:14" ht="13.5" customHeight="1">
      <c r="E22" s="215"/>
      <c r="F22" s="215"/>
      <c r="G22" s="215"/>
      <c r="H22" s="215"/>
      <c r="I22" s="215"/>
      <c r="J22" s="215"/>
    </row>
    <row r="23" spans="1:14" ht="18.75">
      <c r="E23" s="918" t="s">
        <v>476</v>
      </c>
      <c r="F23" s="918"/>
      <c r="G23" s="918"/>
      <c r="H23" s="918"/>
      <c r="I23" s="918"/>
      <c r="J23" s="918"/>
      <c r="K23" s="215"/>
    </row>
    <row r="24" spans="1:14">
      <c r="C24" s="116" t="s">
        <v>142</v>
      </c>
    </row>
    <row r="26" spans="1:14" ht="13.5" customHeight="1">
      <c r="E26" s="215"/>
      <c r="F26" s="215"/>
      <c r="G26" s="215"/>
      <c r="H26" s="215"/>
      <c r="I26" s="215"/>
      <c r="J26" s="215"/>
    </row>
    <row r="41" spans="2:16" ht="18.75">
      <c r="B41" s="469"/>
      <c r="G41" s="119"/>
      <c r="H41" s="119"/>
    </row>
    <row r="42" spans="2:16">
      <c r="C42" s="792"/>
      <c r="D42" s="792"/>
      <c r="E42" s="792"/>
      <c r="F42" s="792"/>
      <c r="G42" s="792"/>
      <c r="H42" s="792"/>
      <c r="I42" s="792"/>
      <c r="J42" s="792"/>
      <c r="K42" s="792"/>
      <c r="L42" s="792"/>
      <c r="M42" s="792"/>
      <c r="N42" s="792"/>
    </row>
    <row r="43" spans="2:16" s="119" customFormat="1" ht="13.35" customHeight="1">
      <c r="C43" s="793"/>
      <c r="D43" s="794"/>
      <c r="E43" s="795"/>
      <c r="F43" s="795"/>
      <c r="G43" s="795"/>
      <c r="H43" s="915"/>
      <c r="I43" s="915"/>
      <c r="J43" s="915"/>
      <c r="K43" s="915"/>
      <c r="L43" s="915"/>
      <c r="M43" s="915"/>
      <c r="N43" s="793"/>
      <c r="P43" s="116"/>
    </row>
    <row r="44" spans="2:16" s="119" customFormat="1" ht="12">
      <c r="B44" s="796"/>
      <c r="C44" s="797"/>
      <c r="D44" s="798"/>
      <c r="E44" s="799"/>
      <c r="F44" s="799"/>
      <c r="G44" s="800"/>
      <c r="H44" s="801"/>
      <c r="I44" s="802"/>
    </row>
    <row r="45" spans="2:16" s="119" customFormat="1" ht="12">
      <c r="C45" s="803"/>
      <c r="D45" s="794"/>
      <c r="E45" s="804"/>
      <c r="F45" s="795"/>
      <c r="G45" s="805"/>
      <c r="I45" s="806"/>
    </row>
    <row r="46" spans="2:16" s="119" customFormat="1" ht="12">
      <c r="C46" s="803"/>
      <c r="D46" s="807"/>
      <c r="E46" s="808"/>
      <c r="F46" s="805"/>
      <c r="G46" s="805"/>
      <c r="H46" s="809"/>
    </row>
    <row r="47" spans="2:16" s="119" customFormat="1" ht="12">
      <c r="C47" s="803"/>
      <c r="D47" s="807"/>
      <c r="E47" s="808"/>
      <c r="F47" s="805"/>
      <c r="G47" s="805"/>
      <c r="H47" s="810"/>
    </row>
    <row r="48" spans="2:16" s="119" customFormat="1" ht="12">
      <c r="C48" s="803"/>
      <c r="D48" s="807"/>
      <c r="E48" s="808"/>
      <c r="F48" s="805"/>
      <c r="G48" s="805"/>
      <c r="H48" s="810"/>
    </row>
    <row r="49" spans="2:23" s="119" customFormat="1" ht="12">
      <c r="C49" s="803"/>
      <c r="D49" s="807"/>
      <c r="E49" s="808"/>
      <c r="F49" s="805"/>
      <c r="G49" s="805"/>
      <c r="I49" s="809"/>
    </row>
    <row r="50" spans="2:23" s="119" customFormat="1">
      <c r="C50" s="803"/>
      <c r="D50" s="807"/>
      <c r="E50" s="808"/>
      <c r="F50" s="805"/>
      <c r="G50" s="805"/>
      <c r="I50" s="806"/>
      <c r="P50" s="116"/>
    </row>
    <row r="51" spans="2:23" s="119" customFormat="1">
      <c r="C51" s="803"/>
      <c r="D51" s="805"/>
      <c r="E51" s="805"/>
      <c r="F51" s="805"/>
      <c r="G51" s="805"/>
      <c r="P51" s="116"/>
    </row>
    <row r="52" spans="2:23" s="119" customFormat="1">
      <c r="B52" s="796"/>
      <c r="C52" s="811"/>
      <c r="D52" s="799"/>
      <c r="E52" s="799"/>
      <c r="F52" s="799"/>
      <c r="G52" s="799"/>
      <c r="H52" s="797"/>
      <c r="I52" s="797"/>
      <c r="J52" s="797"/>
      <c r="K52" s="802"/>
      <c r="L52" s="793"/>
      <c r="M52" s="793"/>
      <c r="N52" s="793"/>
      <c r="P52" s="116"/>
    </row>
    <row r="53" spans="2:23" s="119" customFormat="1">
      <c r="C53" s="803"/>
      <c r="D53" s="807"/>
      <c r="E53" s="808"/>
      <c r="F53" s="805"/>
      <c r="G53" s="805"/>
      <c r="J53" s="812"/>
      <c r="P53" s="116"/>
    </row>
    <row r="54" spans="2:23" s="119" customFormat="1">
      <c r="C54" s="803"/>
      <c r="D54" s="807"/>
      <c r="E54" s="808"/>
      <c r="F54" s="805"/>
      <c r="G54" s="805"/>
      <c r="J54" s="809"/>
      <c r="P54" s="116"/>
    </row>
    <row r="55" spans="2:23" s="119" customFormat="1">
      <c r="C55" s="803"/>
      <c r="D55" s="807"/>
      <c r="E55" s="808"/>
      <c r="F55" s="805"/>
      <c r="G55" s="805"/>
      <c r="J55" s="809"/>
      <c r="P55" s="116"/>
    </row>
    <row r="56" spans="2:23" s="119" customFormat="1">
      <c r="C56" s="803"/>
      <c r="D56" s="807"/>
      <c r="E56" s="808"/>
      <c r="F56" s="805"/>
      <c r="G56" s="805"/>
      <c r="I56" s="812"/>
      <c r="J56" s="813"/>
      <c r="P56" s="116"/>
    </row>
    <row r="57" spans="2:23" s="119" customFormat="1">
      <c r="C57" s="803"/>
      <c r="D57" s="807"/>
      <c r="E57" s="808"/>
      <c r="F57" s="805"/>
      <c r="G57" s="805"/>
      <c r="P57" s="116"/>
    </row>
    <row r="58" spans="2:23" s="119" customFormat="1">
      <c r="C58" s="803"/>
      <c r="D58" s="807"/>
      <c r="E58" s="808"/>
      <c r="F58" s="805"/>
      <c r="G58" s="805"/>
      <c r="K58" s="809"/>
      <c r="P58" s="116"/>
    </row>
    <row r="59" spans="2:23" s="119" customFormat="1">
      <c r="C59" s="803"/>
      <c r="D59" s="807"/>
      <c r="E59" s="808"/>
      <c r="F59" s="805"/>
      <c r="G59" s="805"/>
      <c r="K59" s="810"/>
      <c r="P59" s="116"/>
    </row>
    <row r="60" spans="2:23" s="119" customFormat="1">
      <c r="B60" s="796"/>
      <c r="C60" s="814"/>
      <c r="D60" s="800"/>
      <c r="E60" s="800"/>
      <c r="F60" s="800"/>
      <c r="G60" s="800"/>
      <c r="H60" s="796"/>
      <c r="I60" s="796"/>
      <c r="J60" s="796"/>
      <c r="K60" s="802"/>
      <c r="P60" s="116"/>
    </row>
    <row r="61" spans="2:23" s="119" customFormat="1">
      <c r="C61" s="803"/>
      <c r="D61" s="807"/>
      <c r="E61" s="808"/>
      <c r="F61" s="805"/>
      <c r="G61" s="805"/>
      <c r="K61" s="815"/>
      <c r="P61" s="116"/>
    </row>
    <row r="62" spans="2:23" s="119" customFormat="1">
      <c r="C62" s="803"/>
      <c r="D62" s="807"/>
      <c r="E62" s="808"/>
      <c r="F62" s="805"/>
      <c r="G62" s="805"/>
      <c r="J62" s="812"/>
      <c r="K62" s="805"/>
      <c r="P62" s="116"/>
    </row>
    <row r="63" spans="2:23" s="119" customFormat="1">
      <c r="C63" s="803"/>
      <c r="D63" s="807"/>
      <c r="E63" s="808"/>
      <c r="F63" s="805"/>
      <c r="G63" s="805"/>
      <c r="K63" s="809"/>
      <c r="P63" s="116"/>
    </row>
    <row r="64" spans="2:23" s="119" customFormat="1">
      <c r="C64" s="803"/>
      <c r="D64" s="805"/>
      <c r="E64" s="808"/>
      <c r="F64" s="805"/>
      <c r="G64" s="805"/>
      <c r="K64" s="805"/>
      <c r="P64" s="116"/>
      <c r="Q64" s="792"/>
      <c r="R64" s="792"/>
      <c r="S64" s="792"/>
      <c r="T64" s="792"/>
      <c r="U64" s="792"/>
      <c r="V64" s="792"/>
      <c r="W64" s="792"/>
    </row>
    <row r="65" spans="2:23" s="119" customFormat="1">
      <c r="C65" s="803"/>
      <c r="D65" s="807"/>
      <c r="E65" s="808"/>
      <c r="F65" s="805"/>
      <c r="G65" s="805"/>
      <c r="K65" s="810"/>
      <c r="P65" s="116"/>
      <c r="Q65" s="792"/>
      <c r="R65" s="792"/>
      <c r="S65" s="792"/>
      <c r="T65" s="792"/>
      <c r="U65" s="792"/>
      <c r="V65" s="792"/>
      <c r="W65" s="792"/>
    </row>
    <row r="66" spans="2:23" s="119" customFormat="1">
      <c r="C66" s="803"/>
      <c r="D66" s="805"/>
      <c r="E66" s="808"/>
      <c r="F66" s="805"/>
      <c r="G66" s="805"/>
      <c r="K66" s="816"/>
      <c r="L66" s="812"/>
      <c r="P66" s="116"/>
      <c r="Q66" s="792"/>
      <c r="R66" s="792"/>
      <c r="S66" s="792"/>
      <c r="T66" s="792"/>
      <c r="U66" s="792"/>
      <c r="V66" s="792"/>
      <c r="W66" s="792"/>
    </row>
    <row r="67" spans="2:23" s="119" customFormat="1">
      <c r="C67" s="803"/>
      <c r="D67" s="805"/>
      <c r="E67" s="805"/>
      <c r="F67" s="805"/>
      <c r="G67" s="805"/>
      <c r="P67" s="116"/>
      <c r="Q67" s="792"/>
      <c r="R67" s="792"/>
      <c r="S67" s="792"/>
      <c r="T67" s="792"/>
      <c r="U67" s="792"/>
      <c r="V67" s="792"/>
      <c r="W67" s="792"/>
    </row>
    <row r="68" spans="2:23" s="119" customFormat="1">
      <c r="C68" s="803"/>
      <c r="D68" s="805"/>
      <c r="E68" s="805"/>
      <c r="F68" s="805"/>
      <c r="G68" s="805"/>
      <c r="P68" s="116"/>
      <c r="Q68" s="792"/>
      <c r="R68" s="792"/>
      <c r="S68" s="792"/>
      <c r="T68" s="792"/>
      <c r="U68" s="792"/>
      <c r="V68" s="792"/>
      <c r="W68" s="792"/>
    </row>
    <row r="69" spans="2:23" s="119" customFormat="1">
      <c r="C69" s="803"/>
      <c r="D69" s="805"/>
      <c r="E69" s="805"/>
      <c r="F69" s="805"/>
      <c r="G69" s="805"/>
      <c r="P69" s="116"/>
      <c r="Q69" s="792"/>
      <c r="R69" s="792"/>
      <c r="S69" s="792"/>
      <c r="T69" s="792"/>
      <c r="U69" s="792"/>
      <c r="V69" s="792"/>
      <c r="W69" s="792"/>
    </row>
    <row r="70" spans="2:23" s="119" customFormat="1">
      <c r="C70" s="803"/>
      <c r="D70" s="807"/>
      <c r="E70" s="805"/>
      <c r="F70" s="805"/>
      <c r="G70" s="805"/>
      <c r="K70" s="813"/>
      <c r="L70" s="817"/>
      <c r="P70" s="116"/>
    </row>
    <row r="71" spans="2:23" s="119" customFormat="1">
      <c r="C71" s="803"/>
      <c r="D71" s="805"/>
      <c r="E71" s="808"/>
      <c r="F71" s="805"/>
      <c r="G71" s="805"/>
      <c r="K71" s="818"/>
      <c r="P71" s="116"/>
    </row>
    <row r="72" spans="2:23" s="119" customFormat="1">
      <c r="C72" s="803"/>
      <c r="D72" s="805"/>
      <c r="E72" s="808"/>
      <c r="F72" s="805"/>
      <c r="G72" s="805"/>
      <c r="L72" s="815"/>
      <c r="P72" s="116"/>
    </row>
    <row r="73" spans="2:23" s="119" customFormat="1">
      <c r="B73" s="796"/>
      <c r="C73" s="814"/>
      <c r="D73" s="800"/>
      <c r="E73" s="800"/>
      <c r="F73" s="800"/>
      <c r="G73" s="800"/>
      <c r="H73" s="796"/>
      <c r="I73" s="796"/>
      <c r="J73" s="796"/>
      <c r="K73" s="796"/>
      <c r="L73" s="819"/>
      <c r="P73" s="116"/>
    </row>
    <row r="74" spans="2:23" s="119" customFormat="1">
      <c r="C74" s="803"/>
      <c r="D74" s="805"/>
      <c r="E74" s="808"/>
      <c r="F74" s="805"/>
      <c r="G74" s="805"/>
      <c r="L74" s="820"/>
      <c r="P74" s="116"/>
      <c r="Q74" s="792"/>
      <c r="R74" s="792"/>
      <c r="S74" s="792"/>
      <c r="T74" s="792"/>
      <c r="U74" s="792"/>
      <c r="V74" s="792"/>
      <c r="W74" s="792"/>
    </row>
    <row r="75" spans="2:23" s="119" customFormat="1">
      <c r="B75" s="796"/>
      <c r="C75" s="814"/>
      <c r="D75" s="800"/>
      <c r="E75" s="800"/>
      <c r="F75" s="800"/>
      <c r="G75" s="800"/>
      <c r="H75" s="796"/>
      <c r="I75" s="796"/>
      <c r="J75" s="796"/>
      <c r="K75" s="796"/>
      <c r="L75" s="796"/>
      <c r="M75" s="819"/>
      <c r="P75" s="116"/>
    </row>
    <row r="76" spans="2:23" s="119" customFormat="1">
      <c r="C76" s="803"/>
      <c r="D76" s="805"/>
      <c r="E76" s="808"/>
      <c r="F76" s="805"/>
      <c r="G76" s="805"/>
      <c r="M76" s="821"/>
      <c r="P76" s="116"/>
      <c r="Q76" s="792"/>
      <c r="R76" s="792"/>
      <c r="S76" s="792"/>
      <c r="T76" s="792"/>
      <c r="U76" s="792"/>
      <c r="V76" s="792"/>
      <c r="W76" s="792"/>
    </row>
    <row r="77" spans="2:23" s="119" customFormat="1">
      <c r="C77" s="822"/>
      <c r="D77" s="805"/>
      <c r="E77" s="805"/>
      <c r="F77" s="805"/>
      <c r="G77" s="805"/>
      <c r="P77" s="116"/>
      <c r="Q77" s="792"/>
      <c r="R77" s="792"/>
      <c r="S77" s="792"/>
      <c r="T77" s="792"/>
      <c r="U77" s="792"/>
      <c r="V77" s="792"/>
      <c r="W77" s="792"/>
    </row>
    <row r="78" spans="2:23" s="119" customFormat="1">
      <c r="C78" s="823"/>
      <c r="D78" s="805"/>
      <c r="E78" s="805"/>
      <c r="F78" s="805"/>
      <c r="G78" s="805"/>
      <c r="P78" s="116"/>
      <c r="Q78" s="792"/>
      <c r="R78" s="792"/>
      <c r="S78" s="792"/>
      <c r="T78" s="792"/>
      <c r="U78" s="792"/>
      <c r="V78" s="792"/>
      <c r="W78" s="792"/>
    </row>
  </sheetData>
  <mergeCells count="9">
    <mergeCell ref="H43:I43"/>
    <mergeCell ref="J43:K43"/>
    <mergeCell ref="L43:M43"/>
    <mergeCell ref="L2:M3"/>
    <mergeCell ref="B3:D4"/>
    <mergeCell ref="E3:E4"/>
    <mergeCell ref="E23:J23"/>
    <mergeCell ref="C18:L21"/>
    <mergeCell ref="C11:L14"/>
  </mergeCells>
  <phoneticPr fontId="13"/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57D3FF"/>
  </sheetPr>
  <dimension ref="A1:AN338"/>
  <sheetViews>
    <sheetView showGridLines="0" showZeros="0" view="pageBreakPreview" zoomScaleNormal="100" zoomScaleSheetLayoutView="100" workbookViewId="0">
      <selection activeCell="A13" sqref="A13:D13"/>
    </sheetView>
  </sheetViews>
  <sheetFormatPr defaultColWidth="9" defaultRowHeight="12.75" customHeight="1"/>
  <cols>
    <col min="1" max="1" width="4.625" style="328" customWidth="1"/>
    <col min="2" max="2" width="25.625" style="260" customWidth="1"/>
    <col min="3" max="3" width="30.625" style="260" customWidth="1"/>
    <col min="4" max="4" width="11.625" style="329" customWidth="1"/>
    <col min="5" max="5" width="5.625" style="330" customWidth="1"/>
    <col min="6" max="6" width="15.625" style="331" customWidth="1"/>
    <col min="7" max="7" width="18.625" style="331" customWidth="1"/>
    <col min="8" max="8" width="13.625" style="331" customWidth="1"/>
    <col min="9" max="9" width="13.625" style="332" customWidth="1"/>
    <col min="10" max="11" width="9" style="253"/>
    <col min="12" max="12" width="10.125" style="333" bestFit="1" customWidth="1"/>
    <col min="13" max="13" width="9" style="334"/>
    <col min="14" max="14" width="9" style="335"/>
    <col min="15" max="15" width="9" style="334"/>
    <col min="16" max="16" width="9" style="259"/>
    <col min="17" max="17" width="10.125" style="334" bestFit="1" customWidth="1"/>
    <col min="18" max="18" width="9" style="336"/>
    <col min="19" max="19" width="9.875" style="259" customWidth="1"/>
    <col min="20" max="20" width="10.625" style="259" customWidth="1"/>
    <col min="21" max="21" width="9" style="337"/>
    <col min="22" max="22" width="9" style="253"/>
    <col min="23" max="23" width="1.875" style="254" customWidth="1"/>
    <col min="24" max="24" width="9" style="338"/>
    <col min="25" max="25" width="10.125" style="256" bestFit="1" customWidth="1"/>
    <col min="26" max="26" width="1.875" style="254" customWidth="1"/>
    <col min="27" max="27" width="9" style="339"/>
    <col min="28" max="28" width="10.125" style="250" bestFit="1" customWidth="1"/>
    <col min="29" max="29" width="1.875" style="254" customWidth="1"/>
    <col min="30" max="30" width="9" style="340"/>
    <col min="31" max="31" width="10.125" style="258" bestFit="1" customWidth="1"/>
    <col min="32" max="32" width="1.875" style="254" customWidth="1"/>
    <col min="33" max="40" width="9" style="259"/>
    <col min="41" max="16384" width="9" style="260"/>
  </cols>
  <sheetData>
    <row r="1" spans="1:40" s="226" customFormat="1" ht="15" customHeight="1">
      <c r="A1" s="217"/>
      <c r="B1" s="924" t="s">
        <v>143</v>
      </c>
      <c r="C1" s="926" t="s">
        <v>163</v>
      </c>
      <c r="D1" s="927" t="s">
        <v>144</v>
      </c>
      <c r="E1" s="929" t="s">
        <v>145</v>
      </c>
      <c r="F1" s="931" t="s">
        <v>164</v>
      </c>
      <c r="G1" s="932"/>
      <c r="H1" s="932"/>
      <c r="I1" s="933"/>
      <c r="J1" s="218"/>
      <c r="K1" s="219"/>
      <c r="L1" s="220"/>
      <c r="M1" s="236"/>
      <c r="N1" s="221"/>
      <c r="O1" s="237"/>
      <c r="P1" s="219"/>
      <c r="Q1" s="220"/>
      <c r="R1" s="222"/>
      <c r="S1" s="222"/>
      <c r="T1" s="222"/>
      <c r="U1" s="223"/>
      <c r="V1" s="224"/>
      <c r="W1" s="225"/>
      <c r="X1" s="225"/>
      <c r="Y1" s="225"/>
      <c r="Z1" s="225"/>
      <c r="AA1" s="225"/>
      <c r="AB1" s="225"/>
      <c r="AC1" s="225"/>
      <c r="AD1" s="225"/>
      <c r="AE1" s="225"/>
      <c r="AF1" s="225"/>
    </row>
    <row r="2" spans="1:40" s="226" customFormat="1" ht="15.75" customHeight="1">
      <c r="A2" s="227"/>
      <c r="B2" s="925"/>
      <c r="C2" s="926"/>
      <c r="D2" s="928"/>
      <c r="E2" s="930"/>
      <c r="F2" s="934"/>
      <c r="G2" s="935"/>
      <c r="H2" s="935"/>
      <c r="I2" s="936"/>
      <c r="J2" s="228"/>
      <c r="K2" s="229"/>
      <c r="L2" s="230"/>
      <c r="M2" s="231"/>
      <c r="N2" s="232"/>
      <c r="O2" s="238"/>
      <c r="P2" s="229"/>
      <c r="Q2" s="229"/>
      <c r="R2" s="231"/>
      <c r="S2" s="233"/>
      <c r="T2" s="233"/>
      <c r="U2" s="231"/>
      <c r="V2" s="234"/>
      <c r="W2" s="225"/>
      <c r="X2" s="225"/>
      <c r="Y2" s="225"/>
      <c r="Z2" s="225"/>
      <c r="AA2" s="225"/>
      <c r="AB2" s="225"/>
      <c r="AC2" s="225"/>
      <c r="AD2" s="225"/>
    </row>
    <row r="3" spans="1:40" ht="27.75" customHeight="1">
      <c r="A3" s="239"/>
      <c r="B3" s="401"/>
      <c r="C3" s="240"/>
      <c r="D3" s="241"/>
      <c r="E3" s="242"/>
      <c r="F3" s="921" t="str">
        <f>IF($J$1="✓","",IF($J3=1,$O3,IF($J3=2,$T3,"")))</f>
        <v/>
      </c>
      <c r="G3" s="922"/>
      <c r="H3" s="922"/>
      <c r="I3" s="923"/>
      <c r="J3" s="244"/>
      <c r="K3" s="245"/>
      <c r="L3" s="246"/>
      <c r="M3" s="247"/>
      <c r="N3" s="248"/>
      <c r="O3" s="247"/>
      <c r="P3" s="249"/>
      <c r="Q3" s="250"/>
      <c r="R3" s="251"/>
      <c r="S3" s="252"/>
      <c r="T3" s="252"/>
      <c r="U3" s="251"/>
      <c r="X3" s="255"/>
      <c r="AA3" s="249"/>
      <c r="AD3" s="257"/>
    </row>
    <row r="4" spans="1:40" ht="27.75" customHeight="1">
      <c r="A4" s="242"/>
      <c r="B4" s="235" t="s">
        <v>167</v>
      </c>
      <c r="C4" s="240"/>
      <c r="D4" s="241"/>
      <c r="E4" s="242"/>
      <c r="F4" s="921" t="str">
        <f t="shared" ref="F4:F19" si="0">IF($J$1="✓","",IF($J4=1,$O4,IF($J4=2,$T4,"")))</f>
        <v/>
      </c>
      <c r="G4" s="922"/>
      <c r="H4" s="922"/>
      <c r="I4" s="923"/>
      <c r="J4" s="244"/>
      <c r="K4" s="245"/>
      <c r="L4" s="246"/>
      <c r="M4" s="247"/>
      <c r="N4" s="248"/>
      <c r="O4" s="247"/>
      <c r="P4" s="249"/>
      <c r="Q4" s="250"/>
      <c r="R4" s="251"/>
      <c r="S4" s="252"/>
      <c r="T4" s="252"/>
      <c r="U4" s="251"/>
      <c r="X4" s="255"/>
      <c r="Y4" s="261"/>
      <c r="AA4" s="249"/>
      <c r="AD4" s="257"/>
    </row>
    <row r="5" spans="1:40" s="307" customFormat="1" ht="27.75" customHeight="1">
      <c r="A5" s="269"/>
      <c r="B5" s="825" t="s">
        <v>472</v>
      </c>
      <c r="C5" s="236"/>
      <c r="D5" s="311"/>
      <c r="E5" s="312"/>
      <c r="F5" s="921" t="str">
        <f t="shared" si="0"/>
        <v/>
      </c>
      <c r="G5" s="922"/>
      <c r="H5" s="922"/>
      <c r="I5" s="923"/>
      <c r="J5" s="263"/>
      <c r="K5" s="298"/>
      <c r="L5" s="348"/>
      <c r="M5" s="264"/>
      <c r="N5" s="265"/>
      <c r="O5" s="264"/>
      <c r="P5" s="266"/>
      <c r="Q5" s="267"/>
      <c r="R5" s="268"/>
      <c r="S5" s="264"/>
      <c r="T5" s="264"/>
      <c r="U5" s="268"/>
      <c r="V5" s="265"/>
      <c r="W5" s="299"/>
      <c r="X5" s="300"/>
      <c r="Y5" s="301"/>
      <c r="Z5" s="299"/>
      <c r="AA5" s="302"/>
      <c r="AB5" s="303"/>
      <c r="AC5" s="299"/>
      <c r="AD5" s="304"/>
      <c r="AE5" s="305"/>
      <c r="AF5" s="299"/>
      <c r="AG5" s="306"/>
      <c r="AH5" s="306"/>
      <c r="AI5" s="306"/>
      <c r="AJ5" s="306"/>
      <c r="AK5" s="306"/>
      <c r="AL5" s="306"/>
      <c r="AM5" s="306"/>
      <c r="AN5" s="306"/>
    </row>
    <row r="6" spans="1:40" ht="27.75" customHeight="1">
      <c r="A6" s="313">
        <v>1</v>
      </c>
      <c r="B6" s="824" t="s">
        <v>464</v>
      </c>
      <c r="C6" s="240"/>
      <c r="D6" s="308">
        <v>1</v>
      </c>
      <c r="E6" s="284" t="s">
        <v>146</v>
      </c>
      <c r="F6" s="921" t="str">
        <f t="shared" si="0"/>
        <v/>
      </c>
      <c r="G6" s="922"/>
      <c r="H6" s="922"/>
      <c r="I6" s="923"/>
      <c r="J6" s="263"/>
      <c r="K6" s="245"/>
      <c r="L6" s="348"/>
      <c r="M6" s="264"/>
      <c r="N6" s="265"/>
      <c r="O6" s="264"/>
      <c r="P6" s="266"/>
      <c r="Q6" s="267"/>
      <c r="R6" s="268"/>
      <c r="S6" s="264"/>
      <c r="T6" s="264"/>
      <c r="U6" s="268"/>
      <c r="V6" s="265"/>
      <c r="X6" s="255"/>
      <c r="Y6" s="261"/>
      <c r="AA6" s="249"/>
      <c r="AD6" s="257"/>
    </row>
    <row r="7" spans="1:40" s="295" customFormat="1" ht="27.75" customHeight="1">
      <c r="A7" s="280">
        <v>2</v>
      </c>
      <c r="B7" s="285" t="str">
        <f>'（印刷）細目別内訳 '!B19</f>
        <v>内装改修</v>
      </c>
      <c r="C7" s="282"/>
      <c r="D7" s="308">
        <v>1</v>
      </c>
      <c r="E7" s="284" t="s">
        <v>146</v>
      </c>
      <c r="F7" s="921" t="str">
        <f t="shared" si="0"/>
        <v/>
      </c>
      <c r="G7" s="922"/>
      <c r="H7" s="922"/>
      <c r="I7" s="923"/>
      <c r="J7" s="263"/>
      <c r="K7" s="286"/>
      <c r="L7" s="348"/>
      <c r="M7" s="264"/>
      <c r="N7" s="265"/>
      <c r="O7" s="264"/>
      <c r="P7" s="266"/>
      <c r="Q7" s="267"/>
      <c r="R7" s="268"/>
      <c r="S7" s="264"/>
      <c r="T7" s="264"/>
      <c r="U7" s="268"/>
      <c r="V7" s="265"/>
      <c r="W7" s="287"/>
      <c r="X7" s="288"/>
      <c r="Y7" s="289"/>
      <c r="Z7" s="287"/>
      <c r="AA7" s="290"/>
      <c r="AB7" s="291"/>
      <c r="AC7" s="287"/>
      <c r="AD7" s="292"/>
      <c r="AE7" s="293"/>
      <c r="AF7" s="287"/>
      <c r="AG7" s="294"/>
      <c r="AH7" s="294"/>
      <c r="AI7" s="294"/>
      <c r="AJ7" s="294"/>
      <c r="AK7" s="294"/>
      <c r="AL7" s="294"/>
      <c r="AM7" s="294"/>
      <c r="AN7" s="294"/>
    </row>
    <row r="8" spans="1:40" s="295" customFormat="1" ht="27.75" customHeight="1">
      <c r="A8" s="280">
        <v>3</v>
      </c>
      <c r="B8" s="285" t="str">
        <f>'（印刷）細目別内訳 '!B35</f>
        <v>建具改修</v>
      </c>
      <c r="C8" s="240"/>
      <c r="D8" s="308">
        <v>1</v>
      </c>
      <c r="E8" s="284" t="s">
        <v>146</v>
      </c>
      <c r="F8" s="921" t="str">
        <f t="shared" si="0"/>
        <v/>
      </c>
      <c r="G8" s="922"/>
      <c r="H8" s="922"/>
      <c r="I8" s="923"/>
      <c r="J8" s="263"/>
      <c r="K8" s="286"/>
      <c r="L8" s="348"/>
      <c r="M8" s="264"/>
      <c r="N8" s="265"/>
      <c r="O8" s="264"/>
      <c r="P8" s="266"/>
      <c r="Q8" s="267"/>
      <c r="R8" s="268"/>
      <c r="S8" s="264"/>
      <c r="T8" s="264"/>
      <c r="U8" s="268"/>
      <c r="V8" s="265"/>
      <c r="W8" s="287"/>
      <c r="X8" s="288"/>
      <c r="Y8" s="289"/>
      <c r="Z8" s="287"/>
      <c r="AA8" s="290"/>
      <c r="AB8" s="291"/>
      <c r="AC8" s="287"/>
      <c r="AD8" s="292"/>
      <c r="AE8" s="293"/>
      <c r="AF8" s="287"/>
      <c r="AG8" s="294"/>
      <c r="AH8" s="294"/>
      <c r="AI8" s="294"/>
      <c r="AJ8" s="294"/>
      <c r="AK8" s="294"/>
      <c r="AL8" s="294"/>
      <c r="AM8" s="294"/>
      <c r="AN8" s="294"/>
    </row>
    <row r="9" spans="1:40" s="295" customFormat="1" ht="27.75" customHeight="1">
      <c r="A9" s="280">
        <v>4</v>
      </c>
      <c r="B9" s="285" t="str">
        <f>'（印刷）細目別内訳 '!B51</f>
        <v>外部改修</v>
      </c>
      <c r="C9" s="240"/>
      <c r="D9" s="308">
        <v>1</v>
      </c>
      <c r="E9" s="284" t="s">
        <v>146</v>
      </c>
      <c r="F9" s="921" t="str">
        <f t="shared" si="0"/>
        <v/>
      </c>
      <c r="G9" s="922"/>
      <c r="H9" s="922"/>
      <c r="I9" s="923"/>
      <c r="J9" s="263"/>
      <c r="K9" s="286"/>
      <c r="L9" s="348"/>
      <c r="M9" s="264"/>
      <c r="N9" s="265"/>
      <c r="O9" s="264"/>
      <c r="P9" s="266"/>
      <c r="Q9" s="267"/>
      <c r="R9" s="268"/>
      <c r="S9" s="264"/>
      <c r="T9" s="264"/>
      <c r="U9" s="268"/>
      <c r="V9" s="265"/>
      <c r="W9" s="287"/>
      <c r="X9" s="288"/>
      <c r="Y9" s="289"/>
      <c r="Z9" s="287"/>
      <c r="AA9" s="290"/>
      <c r="AB9" s="291"/>
      <c r="AC9" s="287"/>
      <c r="AD9" s="292"/>
      <c r="AE9" s="293"/>
      <c r="AF9" s="287"/>
      <c r="AG9" s="294"/>
      <c r="AH9" s="294"/>
      <c r="AI9" s="294"/>
      <c r="AJ9" s="294"/>
      <c r="AK9" s="294"/>
      <c r="AL9" s="294"/>
      <c r="AM9" s="294"/>
      <c r="AN9" s="294"/>
    </row>
    <row r="10" spans="1:40" s="279" customFormat="1" ht="28.5" customHeight="1">
      <c r="A10" s="313">
        <v>5</v>
      </c>
      <c r="B10" s="285" t="str">
        <f>'（印刷）細目別内訳 '!B67</f>
        <v>撤去工事</v>
      </c>
      <c r="C10" s="282"/>
      <c r="D10" s="308">
        <v>1</v>
      </c>
      <c r="E10" s="284" t="s">
        <v>146</v>
      </c>
      <c r="F10" s="921" t="str">
        <f t="shared" si="0"/>
        <v/>
      </c>
      <c r="G10" s="922"/>
      <c r="H10" s="922"/>
      <c r="I10" s="923"/>
      <c r="J10" s="263"/>
      <c r="K10" s="347"/>
      <c r="L10" s="348"/>
      <c r="M10" s="264"/>
      <c r="N10" s="265"/>
      <c r="O10" s="264"/>
      <c r="P10" s="266"/>
      <c r="Q10" s="267"/>
      <c r="R10" s="268"/>
      <c r="S10" s="264"/>
      <c r="T10" s="264"/>
      <c r="U10" s="268"/>
      <c r="V10" s="265"/>
      <c r="W10" s="273"/>
      <c r="X10" s="274"/>
      <c r="Y10" s="275"/>
      <c r="Z10" s="273"/>
      <c r="AA10" s="271"/>
      <c r="AB10" s="272"/>
      <c r="AC10" s="273"/>
      <c r="AD10" s="276"/>
      <c r="AE10" s="277"/>
      <c r="AF10" s="273"/>
      <c r="AG10" s="278"/>
      <c r="AH10" s="278"/>
      <c r="AI10" s="278"/>
      <c r="AJ10" s="278"/>
      <c r="AK10" s="278"/>
      <c r="AL10" s="278"/>
      <c r="AM10" s="278"/>
      <c r="AN10" s="278"/>
    </row>
    <row r="11" spans="1:40" s="295" customFormat="1" ht="27.75" customHeight="1">
      <c r="A11" s="280">
        <v>6</v>
      </c>
      <c r="B11" s="285" t="str">
        <f>'（印刷）細目別内訳 '!B83</f>
        <v>撤去処分費</v>
      </c>
      <c r="C11" s="282"/>
      <c r="D11" s="308">
        <v>1</v>
      </c>
      <c r="E11" s="284" t="s">
        <v>146</v>
      </c>
      <c r="F11" s="921" t="str">
        <f t="shared" si="0"/>
        <v/>
      </c>
      <c r="G11" s="922"/>
      <c r="H11" s="922"/>
      <c r="I11" s="923"/>
      <c r="J11" s="263"/>
      <c r="K11" s="286"/>
      <c r="L11" s="348"/>
      <c r="M11" s="264"/>
      <c r="N11" s="265"/>
      <c r="O11" s="264"/>
      <c r="P11" s="266"/>
      <c r="Q11" s="267"/>
      <c r="R11" s="268"/>
      <c r="S11" s="264"/>
      <c r="T11" s="264"/>
      <c r="U11" s="268"/>
      <c r="V11" s="265"/>
      <c r="W11" s="287"/>
      <c r="X11" s="288"/>
      <c r="Y11" s="289"/>
      <c r="Z11" s="287"/>
      <c r="AA11" s="290"/>
      <c r="AB11" s="291"/>
      <c r="AC11" s="287"/>
      <c r="AD11" s="292"/>
      <c r="AE11" s="293"/>
      <c r="AF11" s="287"/>
      <c r="AG11" s="294"/>
      <c r="AH11" s="294"/>
      <c r="AI11" s="294"/>
      <c r="AJ11" s="294"/>
      <c r="AK11" s="294"/>
      <c r="AL11" s="294"/>
      <c r="AM11" s="294"/>
      <c r="AN11" s="294"/>
    </row>
    <row r="12" spans="1:40" ht="27.75" customHeight="1">
      <c r="A12" s="280">
        <v>7</v>
      </c>
      <c r="B12" s="285" t="str">
        <f>'（印刷）細目別内訳 '!B99</f>
        <v>電気設備改修</v>
      </c>
      <c r="C12" s="240"/>
      <c r="D12" s="308">
        <v>1</v>
      </c>
      <c r="E12" s="284" t="s">
        <v>146</v>
      </c>
      <c r="F12" s="921" t="str">
        <f t="shared" si="0"/>
        <v/>
      </c>
      <c r="G12" s="922"/>
      <c r="H12" s="922"/>
      <c r="I12" s="923"/>
      <c r="J12" s="263"/>
      <c r="K12" s="245"/>
      <c r="L12" s="348"/>
      <c r="M12" s="264"/>
      <c r="N12" s="265"/>
      <c r="O12" s="264"/>
      <c r="P12" s="266"/>
      <c r="Q12" s="267"/>
      <c r="R12" s="268"/>
      <c r="S12" s="264"/>
      <c r="T12" s="264"/>
      <c r="U12" s="268"/>
      <c r="V12" s="265"/>
      <c r="X12" s="255"/>
      <c r="Y12" s="261"/>
      <c r="AA12" s="249"/>
      <c r="AD12" s="257"/>
    </row>
    <row r="13" spans="1:40" s="295" customFormat="1" ht="27.75" customHeight="1">
      <c r="A13" s="313">
        <v>8</v>
      </c>
      <c r="B13" s="285" t="str">
        <f>'（印刷）細目別内訳 '!B115</f>
        <v>機械設備改修</v>
      </c>
      <c r="C13" s="282"/>
      <c r="D13" s="308">
        <v>1</v>
      </c>
      <c r="E13" s="284" t="s">
        <v>146</v>
      </c>
      <c r="F13" s="921" t="str">
        <f t="shared" si="0"/>
        <v/>
      </c>
      <c r="G13" s="922"/>
      <c r="H13" s="922"/>
      <c r="I13" s="923"/>
      <c r="J13" s="263"/>
      <c r="K13" s="286"/>
      <c r="L13" s="348"/>
      <c r="M13" s="264"/>
      <c r="N13" s="265"/>
      <c r="O13" s="264"/>
      <c r="P13" s="266"/>
      <c r="Q13" s="267"/>
      <c r="R13" s="268"/>
      <c r="S13" s="264"/>
      <c r="T13" s="264"/>
      <c r="U13" s="268"/>
      <c r="V13" s="265"/>
      <c r="W13" s="287"/>
      <c r="X13" s="288"/>
      <c r="Y13" s="289"/>
      <c r="Z13" s="287"/>
      <c r="AA13" s="290"/>
      <c r="AB13" s="291"/>
      <c r="AC13" s="287"/>
      <c r="AD13" s="292"/>
      <c r="AE13" s="293"/>
      <c r="AF13" s="287"/>
      <c r="AG13" s="294"/>
      <c r="AH13" s="294"/>
      <c r="AI13" s="294"/>
      <c r="AJ13" s="294"/>
      <c r="AK13" s="294"/>
      <c r="AL13" s="294"/>
      <c r="AM13" s="294"/>
      <c r="AN13" s="294"/>
    </row>
    <row r="14" spans="1:40" ht="27.75" customHeight="1">
      <c r="A14" s="280"/>
      <c r="B14" s="782"/>
      <c r="C14" s="240"/>
      <c r="D14" s="308"/>
      <c r="E14" s="284"/>
      <c r="F14" s="921" t="str">
        <f t="shared" si="0"/>
        <v/>
      </c>
      <c r="G14" s="922"/>
      <c r="H14" s="922"/>
      <c r="I14" s="923"/>
      <c r="J14" s="263"/>
      <c r="K14" s="245"/>
      <c r="L14" s="348"/>
      <c r="M14" s="264"/>
      <c r="N14" s="265"/>
      <c r="O14" s="264"/>
      <c r="P14" s="266"/>
      <c r="Q14" s="267"/>
      <c r="R14" s="268"/>
      <c r="S14" s="264"/>
      <c r="T14" s="264"/>
      <c r="U14" s="268"/>
      <c r="V14" s="265"/>
      <c r="X14" s="255"/>
      <c r="Y14" s="261"/>
      <c r="AA14" s="249"/>
      <c r="AD14" s="257"/>
    </row>
    <row r="15" spans="1:40" s="295" customFormat="1" ht="27.75" customHeight="1">
      <c r="A15" s="308"/>
      <c r="B15" s="782"/>
      <c r="C15" s="282"/>
      <c r="D15" s="308"/>
      <c r="E15" s="284"/>
      <c r="F15" s="921" t="str">
        <f t="shared" si="0"/>
        <v/>
      </c>
      <c r="G15" s="922"/>
      <c r="H15" s="922"/>
      <c r="I15" s="923"/>
      <c r="J15" s="263"/>
      <c r="K15" s="286"/>
      <c r="L15" s="348"/>
      <c r="M15" s="264"/>
      <c r="N15" s="265"/>
      <c r="O15" s="264"/>
      <c r="P15" s="266"/>
      <c r="Q15" s="267"/>
      <c r="R15" s="268"/>
      <c r="S15" s="264"/>
      <c r="T15" s="264"/>
      <c r="U15" s="268"/>
      <c r="V15" s="265"/>
      <c r="W15" s="287"/>
      <c r="X15" s="288"/>
      <c r="Y15" s="289"/>
      <c r="Z15" s="287"/>
      <c r="AA15" s="290"/>
      <c r="AB15" s="291"/>
      <c r="AC15" s="287"/>
      <c r="AD15" s="292"/>
      <c r="AE15" s="293"/>
      <c r="AF15" s="287"/>
      <c r="AG15" s="294"/>
      <c r="AH15" s="294"/>
      <c r="AI15" s="294"/>
      <c r="AJ15" s="294"/>
      <c r="AK15" s="294"/>
      <c r="AL15" s="294"/>
      <c r="AM15" s="294"/>
      <c r="AN15" s="294"/>
    </row>
    <row r="16" spans="1:40" ht="27.75" customHeight="1">
      <c r="A16" s="242"/>
      <c r="B16" s="262"/>
      <c r="C16" s="240"/>
      <c r="D16" s="241"/>
      <c r="E16" s="242"/>
      <c r="F16" s="921" t="str">
        <f t="shared" si="0"/>
        <v/>
      </c>
      <c r="G16" s="922"/>
      <c r="H16" s="922"/>
      <c r="I16" s="923"/>
      <c r="J16" s="263"/>
      <c r="K16" s="347"/>
      <c r="L16" s="348"/>
      <c r="M16" s="264"/>
      <c r="N16" s="265"/>
      <c r="O16" s="264"/>
      <c r="P16" s="266"/>
      <c r="Q16" s="267"/>
      <c r="R16" s="268"/>
      <c r="S16" s="264"/>
      <c r="T16" s="264"/>
      <c r="U16" s="268"/>
      <c r="V16" s="265"/>
      <c r="X16" s="255"/>
      <c r="Y16" s="261"/>
      <c r="AA16" s="249"/>
      <c r="AD16" s="257"/>
    </row>
    <row r="17" spans="1:40" ht="27.75" customHeight="1">
      <c r="A17" s="313"/>
      <c r="B17" s="753"/>
      <c r="C17" s="240"/>
      <c r="D17" s="283"/>
      <c r="E17" s="284"/>
      <c r="F17" s="921" t="str">
        <f t="shared" si="0"/>
        <v/>
      </c>
      <c r="G17" s="922"/>
      <c r="H17" s="922"/>
      <c r="I17" s="923"/>
      <c r="J17" s="263"/>
      <c r="K17" s="245"/>
      <c r="L17" s="348"/>
      <c r="M17" s="264"/>
      <c r="N17" s="265"/>
      <c r="O17" s="264"/>
      <c r="P17" s="266"/>
      <c r="Q17" s="267"/>
      <c r="R17" s="268"/>
      <c r="S17" s="264"/>
      <c r="T17" s="264"/>
      <c r="U17" s="268"/>
      <c r="V17" s="265"/>
      <c r="X17" s="255"/>
      <c r="Y17" s="261"/>
      <c r="AA17" s="249"/>
      <c r="AD17" s="257"/>
    </row>
    <row r="18" spans="1:40" s="295" customFormat="1" ht="27.75" customHeight="1">
      <c r="A18" s="308"/>
      <c r="B18" s="309"/>
      <c r="C18" s="282"/>
      <c r="D18" s="310"/>
      <c r="E18" s="284"/>
      <c r="F18" s="921" t="str">
        <f t="shared" si="0"/>
        <v/>
      </c>
      <c r="G18" s="922"/>
      <c r="H18" s="922"/>
      <c r="I18" s="923"/>
      <c r="J18" s="263"/>
      <c r="K18" s="286"/>
      <c r="L18" s="348"/>
      <c r="M18" s="264"/>
      <c r="N18" s="265"/>
      <c r="O18" s="264"/>
      <c r="P18" s="266"/>
      <c r="Q18" s="267"/>
      <c r="R18" s="268"/>
      <c r="S18" s="264"/>
      <c r="T18" s="264"/>
      <c r="U18" s="268"/>
      <c r="V18" s="265"/>
      <c r="W18" s="287"/>
      <c r="X18" s="288"/>
      <c r="Y18" s="289"/>
      <c r="Z18" s="287"/>
      <c r="AA18" s="290"/>
      <c r="AB18" s="291"/>
      <c r="AC18" s="287"/>
      <c r="AD18" s="292"/>
      <c r="AE18" s="293"/>
      <c r="AF18" s="287"/>
      <c r="AG18" s="294"/>
      <c r="AH18" s="294"/>
      <c r="AI18" s="294"/>
      <c r="AJ18" s="294"/>
      <c r="AK18" s="294"/>
      <c r="AL18" s="294"/>
      <c r="AM18" s="294"/>
      <c r="AN18" s="294"/>
    </row>
    <row r="19" spans="1:40" s="315" customFormat="1" ht="25.5" customHeight="1">
      <c r="A19" s="314"/>
      <c r="D19" s="241"/>
      <c r="E19" s="316"/>
      <c r="F19" s="921" t="str">
        <f t="shared" si="0"/>
        <v/>
      </c>
      <c r="G19" s="922"/>
      <c r="H19" s="922"/>
      <c r="I19" s="923"/>
      <c r="J19" s="318"/>
      <c r="K19" s="319"/>
      <c r="L19" s="318"/>
      <c r="M19" s="320"/>
      <c r="N19" s="321"/>
      <c r="O19" s="320"/>
      <c r="P19" s="322"/>
      <c r="Q19" s="322"/>
      <c r="R19" s="323"/>
      <c r="S19" s="320"/>
      <c r="T19" s="320"/>
      <c r="U19" s="324"/>
      <c r="V19" s="324"/>
      <c r="W19" s="325"/>
      <c r="X19" s="320"/>
      <c r="Y19" s="320"/>
      <c r="Z19" s="325"/>
      <c r="AA19" s="326"/>
      <c r="AB19" s="326"/>
      <c r="AC19" s="325"/>
      <c r="AD19" s="327"/>
      <c r="AE19" s="326"/>
      <c r="AF19" s="321"/>
      <c r="AG19" s="321"/>
      <c r="AH19" s="321"/>
      <c r="AI19" s="321"/>
    </row>
    <row r="20" spans="1:40" s="315" customFormat="1" ht="25.5" customHeight="1">
      <c r="A20" s="314"/>
      <c r="B20" s="235"/>
      <c r="D20" s="241"/>
      <c r="E20" s="316"/>
      <c r="F20" s="247"/>
      <c r="G20" s="247"/>
      <c r="H20" s="243"/>
      <c r="I20" s="765"/>
      <c r="J20" s="318"/>
      <c r="K20" s="319"/>
      <c r="L20" s="318"/>
      <c r="M20" s="320"/>
      <c r="N20" s="321"/>
      <c r="O20" s="320"/>
      <c r="P20" s="322"/>
      <c r="Q20" s="322"/>
      <c r="R20" s="323"/>
      <c r="S20" s="320"/>
      <c r="T20" s="320"/>
      <c r="U20" s="324"/>
      <c r="V20" s="324"/>
      <c r="W20" s="325"/>
      <c r="X20" s="320"/>
      <c r="Y20" s="320"/>
      <c r="Z20" s="325"/>
      <c r="AA20" s="326"/>
      <c r="AB20" s="326"/>
      <c r="AC20" s="325"/>
      <c r="AD20" s="327"/>
      <c r="AE20" s="326"/>
      <c r="AF20" s="321"/>
      <c r="AG20" s="321"/>
      <c r="AH20" s="321"/>
      <c r="AI20" s="321"/>
    </row>
    <row r="21" spans="1:40" s="315" customFormat="1" ht="25.5" customHeight="1">
      <c r="A21" s="280"/>
      <c r="B21" s="753"/>
      <c r="D21" s="241"/>
      <c r="E21" s="316"/>
      <c r="F21" s="247"/>
      <c r="G21" s="247"/>
      <c r="H21" s="243"/>
      <c r="I21" s="765"/>
      <c r="J21" s="318"/>
      <c r="K21" s="319"/>
      <c r="L21" s="318"/>
      <c r="M21" s="320"/>
      <c r="N21" s="321"/>
      <c r="O21" s="320"/>
      <c r="P21" s="322"/>
      <c r="Q21" s="322"/>
      <c r="R21" s="323"/>
      <c r="S21" s="320"/>
      <c r="T21" s="320"/>
      <c r="U21" s="324"/>
      <c r="V21" s="324"/>
      <c r="W21" s="325"/>
      <c r="X21" s="320"/>
      <c r="Y21" s="320"/>
      <c r="Z21" s="325"/>
      <c r="AA21" s="326"/>
      <c r="AB21" s="326"/>
      <c r="AC21" s="325"/>
      <c r="AD21" s="327"/>
      <c r="AE21" s="326"/>
      <c r="AF21" s="321"/>
      <c r="AG21" s="321"/>
      <c r="AH21" s="321"/>
      <c r="AI21" s="321"/>
    </row>
    <row r="22" spans="1:40" s="315" customFormat="1" ht="25.5" customHeight="1">
      <c r="A22" s="313"/>
      <c r="B22" s="361"/>
      <c r="D22" s="308"/>
      <c r="E22" s="284"/>
      <c r="F22" s="247"/>
      <c r="G22" s="296"/>
      <c r="H22" s="243"/>
      <c r="I22" s="765"/>
      <c r="J22" s="318"/>
      <c r="K22" s="319"/>
      <c r="L22" s="318"/>
      <c r="M22" s="320"/>
      <c r="N22" s="321"/>
      <c r="O22" s="320"/>
      <c r="P22" s="322"/>
      <c r="Q22" s="322"/>
      <c r="R22" s="323"/>
      <c r="S22" s="320"/>
      <c r="T22" s="320"/>
      <c r="U22" s="324"/>
      <c r="V22" s="324"/>
      <c r="W22" s="325"/>
      <c r="X22" s="320"/>
      <c r="Y22" s="320"/>
      <c r="Z22" s="325"/>
      <c r="AA22" s="326"/>
      <c r="AB22" s="326"/>
      <c r="AC22" s="325"/>
      <c r="AD22" s="327"/>
      <c r="AE22" s="326"/>
      <c r="AF22" s="321"/>
      <c r="AG22" s="321"/>
      <c r="AH22" s="321"/>
      <c r="AI22" s="321"/>
    </row>
    <row r="23" spans="1:40" s="315" customFormat="1" ht="25.5" customHeight="1">
      <c r="A23" s="280"/>
      <c r="B23" s="361"/>
      <c r="D23" s="308"/>
      <c r="E23" s="284"/>
      <c r="F23" s="247"/>
      <c r="G23" s="296"/>
      <c r="H23" s="243"/>
      <c r="I23" s="765"/>
      <c r="J23" s="318"/>
      <c r="K23" s="319"/>
      <c r="L23" s="318"/>
      <c r="M23" s="320"/>
      <c r="N23" s="321"/>
      <c r="O23" s="320"/>
      <c r="P23" s="322"/>
      <c r="Q23" s="322"/>
      <c r="R23" s="323"/>
      <c r="S23" s="320"/>
      <c r="T23" s="320"/>
      <c r="U23" s="324"/>
      <c r="V23" s="324"/>
      <c r="W23" s="325"/>
      <c r="X23" s="320"/>
      <c r="Y23" s="320"/>
      <c r="Z23" s="325"/>
      <c r="AA23" s="326"/>
      <c r="AB23" s="326"/>
      <c r="AC23" s="325"/>
      <c r="AD23" s="327"/>
      <c r="AE23" s="326"/>
      <c r="AF23" s="321"/>
      <c r="AG23" s="321"/>
      <c r="AH23" s="321"/>
      <c r="AI23" s="321"/>
    </row>
    <row r="24" spans="1:40" s="315" customFormat="1" ht="25.5" customHeight="1">
      <c r="A24" s="313"/>
      <c r="B24" s="361"/>
      <c r="D24" s="308"/>
      <c r="E24" s="284"/>
      <c r="F24" s="247"/>
      <c r="G24" s="296"/>
      <c r="H24" s="243"/>
      <c r="I24" s="765"/>
      <c r="J24" s="318"/>
      <c r="K24" s="319"/>
      <c r="L24" s="318"/>
      <c r="M24" s="320"/>
      <c r="N24" s="321"/>
      <c r="O24" s="320"/>
      <c r="P24" s="322"/>
      <c r="Q24" s="322"/>
      <c r="R24" s="323"/>
      <c r="S24" s="320"/>
      <c r="T24" s="320"/>
      <c r="U24" s="324"/>
      <c r="V24" s="324"/>
      <c r="W24" s="325"/>
      <c r="X24" s="320"/>
      <c r="Y24" s="320"/>
      <c r="Z24" s="325"/>
      <c r="AA24" s="326"/>
      <c r="AB24" s="326"/>
      <c r="AC24" s="325"/>
      <c r="AD24" s="327"/>
      <c r="AE24" s="326"/>
      <c r="AF24" s="321"/>
      <c r="AG24" s="321"/>
      <c r="AH24" s="321"/>
      <c r="AI24" s="321"/>
    </row>
    <row r="25" spans="1:40" s="315" customFormat="1" ht="25.5" customHeight="1">
      <c r="A25" s="280"/>
      <c r="B25" s="361"/>
      <c r="D25" s="308"/>
      <c r="E25" s="284"/>
      <c r="F25" s="247"/>
      <c r="G25" s="296"/>
      <c r="H25" s="243"/>
      <c r="I25" s="765"/>
      <c r="J25" s="318"/>
      <c r="K25" s="319"/>
      <c r="L25" s="318"/>
      <c r="M25" s="320"/>
      <c r="N25" s="321"/>
      <c r="O25" s="320"/>
      <c r="P25" s="322"/>
      <c r="Q25" s="322"/>
      <c r="R25" s="323"/>
      <c r="S25" s="320"/>
      <c r="T25" s="320"/>
      <c r="U25" s="324"/>
      <c r="V25" s="324"/>
      <c r="W25" s="325"/>
      <c r="X25" s="320"/>
      <c r="Y25" s="320"/>
      <c r="Z25" s="325"/>
      <c r="AA25" s="326"/>
      <c r="AB25" s="326"/>
      <c r="AC25" s="325"/>
      <c r="AD25" s="327"/>
      <c r="AE25" s="326"/>
      <c r="AF25" s="321"/>
      <c r="AG25" s="321"/>
      <c r="AH25" s="321"/>
      <c r="AI25" s="321"/>
    </row>
    <row r="26" spans="1:40" s="315" customFormat="1" ht="25.5" customHeight="1">
      <c r="A26" s="314"/>
      <c r="B26" s="309"/>
      <c r="D26" s="241"/>
      <c r="E26" s="316"/>
      <c r="F26" s="247"/>
      <c r="G26" s="296"/>
      <c r="H26" s="243"/>
      <c r="I26" s="788"/>
      <c r="J26" s="318"/>
      <c r="K26" s="319"/>
      <c r="L26" s="318"/>
      <c r="M26" s="320"/>
      <c r="N26" s="321"/>
      <c r="O26" s="320"/>
      <c r="P26" s="322"/>
      <c r="Q26" s="322"/>
      <c r="R26" s="323"/>
      <c r="S26" s="320"/>
      <c r="T26" s="320"/>
      <c r="U26" s="324"/>
      <c r="V26" s="324"/>
      <c r="W26" s="325"/>
      <c r="X26" s="320"/>
      <c r="Y26" s="320"/>
      <c r="Z26" s="325"/>
      <c r="AA26" s="326"/>
      <c r="AB26" s="326"/>
      <c r="AC26" s="325"/>
      <c r="AD26" s="327"/>
      <c r="AE26" s="326"/>
      <c r="AF26" s="321"/>
      <c r="AG26" s="321"/>
      <c r="AH26" s="321"/>
      <c r="AI26" s="321"/>
    </row>
    <row r="27" spans="1:40" s="315" customFormat="1" ht="25.5" customHeight="1">
      <c r="A27" s="314"/>
      <c r="B27" s="309"/>
      <c r="D27" s="241"/>
      <c r="E27" s="316"/>
      <c r="F27" s="247"/>
      <c r="G27" s="296"/>
      <c r="H27" s="243"/>
      <c r="I27" s="788"/>
      <c r="J27" s="318"/>
      <c r="K27" s="319"/>
      <c r="L27" s="318"/>
      <c r="M27" s="320"/>
      <c r="N27" s="321"/>
      <c r="O27" s="320"/>
      <c r="P27" s="322"/>
      <c r="Q27" s="322"/>
      <c r="R27" s="323"/>
      <c r="S27" s="320"/>
      <c r="T27" s="320"/>
      <c r="U27" s="324"/>
      <c r="V27" s="324"/>
      <c r="W27" s="325"/>
      <c r="X27" s="320"/>
      <c r="Y27" s="320"/>
      <c r="Z27" s="325"/>
      <c r="AA27" s="326"/>
      <c r="AB27" s="326"/>
      <c r="AC27" s="325"/>
      <c r="AD27" s="327"/>
      <c r="AE27" s="326"/>
      <c r="AF27" s="321"/>
      <c r="AG27" s="321"/>
      <c r="AH27" s="321"/>
      <c r="AI27" s="321"/>
    </row>
    <row r="28" spans="1:40" s="315" customFormat="1" ht="25.5" customHeight="1">
      <c r="A28" s="314"/>
      <c r="B28" s="783"/>
      <c r="D28" s="241"/>
      <c r="E28" s="316"/>
      <c r="F28" s="247"/>
      <c r="G28" s="296"/>
      <c r="H28" s="243"/>
      <c r="I28" s="765"/>
      <c r="J28" s="318"/>
      <c r="K28" s="319"/>
      <c r="L28" s="318"/>
      <c r="M28" s="320"/>
      <c r="N28" s="321"/>
      <c r="O28" s="320"/>
      <c r="P28" s="322"/>
      <c r="Q28" s="322"/>
      <c r="R28" s="323"/>
      <c r="S28" s="320"/>
      <c r="T28" s="320"/>
      <c r="U28" s="324"/>
      <c r="V28" s="324"/>
      <c r="W28" s="325"/>
      <c r="X28" s="320"/>
      <c r="Y28" s="320"/>
      <c r="Z28" s="325"/>
      <c r="AA28" s="326"/>
      <c r="AB28" s="326"/>
      <c r="AC28" s="325"/>
      <c r="AD28" s="327"/>
      <c r="AE28" s="326"/>
      <c r="AF28" s="321"/>
      <c r="AG28" s="321"/>
      <c r="AH28" s="321"/>
      <c r="AI28" s="321"/>
    </row>
    <row r="29" spans="1:40" s="315" customFormat="1" ht="25.5" customHeight="1">
      <c r="A29" s="280"/>
      <c r="B29" s="753"/>
      <c r="D29" s="241"/>
      <c r="E29" s="316"/>
      <c r="F29" s="247"/>
      <c r="G29" s="296"/>
      <c r="H29" s="243"/>
      <c r="I29" s="765"/>
      <c r="J29" s="318"/>
      <c r="K29" s="319"/>
      <c r="L29" s="318"/>
      <c r="M29" s="320"/>
      <c r="N29" s="321"/>
      <c r="O29" s="320"/>
      <c r="P29" s="322"/>
      <c r="Q29" s="322"/>
      <c r="R29" s="323"/>
      <c r="S29" s="320"/>
      <c r="T29" s="320"/>
      <c r="U29" s="324"/>
      <c r="V29" s="324"/>
      <c r="W29" s="325"/>
      <c r="X29" s="320"/>
      <c r="Y29" s="320"/>
      <c r="Z29" s="325"/>
      <c r="AA29" s="326"/>
      <c r="AB29" s="326"/>
      <c r="AC29" s="325"/>
      <c r="AD29" s="327"/>
      <c r="AE29" s="326"/>
      <c r="AF29" s="321"/>
      <c r="AG29" s="321"/>
      <c r="AH29" s="321"/>
      <c r="AI29" s="321"/>
    </row>
    <row r="30" spans="1:40" s="315" customFormat="1" ht="25.5" customHeight="1">
      <c r="A30" s="313"/>
      <c r="B30" s="361"/>
      <c r="D30" s="308"/>
      <c r="E30" s="284"/>
      <c r="F30" s="247"/>
      <c r="G30" s="296"/>
      <c r="H30" s="243"/>
      <c r="I30" s="765"/>
      <c r="J30" s="318"/>
      <c r="K30" s="319"/>
      <c r="L30" s="318"/>
      <c r="M30" s="320"/>
      <c r="N30" s="321"/>
      <c r="O30" s="320"/>
      <c r="P30" s="322"/>
      <c r="Q30" s="322"/>
      <c r="R30" s="323"/>
      <c r="S30" s="320"/>
      <c r="T30" s="320"/>
      <c r="U30" s="324"/>
      <c r="V30" s="324"/>
      <c r="W30" s="325"/>
      <c r="X30" s="320"/>
      <c r="Y30" s="320"/>
      <c r="Z30" s="325"/>
      <c r="AA30" s="326"/>
      <c r="AB30" s="326"/>
      <c r="AC30" s="325"/>
      <c r="AD30" s="327"/>
      <c r="AE30" s="326"/>
      <c r="AF30" s="321"/>
      <c r="AG30" s="321"/>
      <c r="AH30" s="321"/>
      <c r="AI30" s="321"/>
    </row>
    <row r="31" spans="1:40" s="315" customFormat="1" ht="25.5" customHeight="1">
      <c r="A31" s="280"/>
      <c r="B31" s="361"/>
      <c r="D31" s="308"/>
      <c r="E31" s="284"/>
      <c r="F31" s="247"/>
      <c r="G31" s="296"/>
      <c r="H31" s="243"/>
      <c r="I31" s="765"/>
      <c r="J31" s="318"/>
      <c r="K31" s="319"/>
      <c r="L31" s="318"/>
      <c r="M31" s="320"/>
      <c r="N31" s="321"/>
      <c r="O31" s="320"/>
      <c r="P31" s="322"/>
      <c r="Q31" s="322"/>
      <c r="R31" s="323"/>
      <c r="S31" s="320"/>
      <c r="T31" s="320"/>
      <c r="U31" s="324"/>
      <c r="V31" s="324"/>
      <c r="W31" s="325"/>
      <c r="X31" s="320"/>
      <c r="Y31" s="320"/>
      <c r="Z31" s="325"/>
      <c r="AA31" s="326"/>
      <c r="AB31" s="326"/>
      <c r="AC31" s="325"/>
      <c r="AD31" s="327"/>
      <c r="AE31" s="326"/>
      <c r="AF31" s="321"/>
      <c r="AG31" s="321"/>
      <c r="AH31" s="321"/>
      <c r="AI31" s="321"/>
    </row>
    <row r="32" spans="1:40" s="315" customFormat="1" ht="25.5" customHeight="1">
      <c r="A32" s="313"/>
      <c r="B32" s="361"/>
      <c r="D32" s="308"/>
      <c r="E32" s="284"/>
      <c r="F32" s="247"/>
      <c r="G32" s="296"/>
      <c r="H32" s="243"/>
      <c r="I32" s="765"/>
      <c r="J32" s="318"/>
      <c r="K32" s="319"/>
      <c r="L32" s="318"/>
      <c r="M32" s="320"/>
      <c r="N32" s="321"/>
      <c r="O32" s="320"/>
      <c r="P32" s="322"/>
      <c r="Q32" s="322"/>
      <c r="R32" s="323"/>
      <c r="S32" s="320"/>
      <c r="T32" s="320"/>
      <c r="U32" s="324"/>
      <c r="V32" s="324"/>
      <c r="W32" s="325"/>
      <c r="X32" s="320"/>
      <c r="Y32" s="320"/>
      <c r="Z32" s="325"/>
      <c r="AA32" s="326"/>
      <c r="AB32" s="326"/>
      <c r="AC32" s="325"/>
      <c r="AD32" s="327"/>
      <c r="AE32" s="326"/>
      <c r="AF32" s="321"/>
      <c r="AG32" s="321"/>
      <c r="AH32" s="321"/>
      <c r="AI32" s="321"/>
    </row>
    <row r="33" spans="1:35" s="315" customFormat="1" ht="25.5" customHeight="1">
      <c r="A33" s="280"/>
      <c r="B33" s="361"/>
      <c r="D33" s="308"/>
      <c r="E33" s="284"/>
      <c r="F33" s="247"/>
      <c r="G33" s="296"/>
      <c r="H33" s="243"/>
      <c r="I33" s="765"/>
      <c r="J33" s="318"/>
      <c r="K33" s="319"/>
      <c r="L33" s="318"/>
      <c r="M33" s="320"/>
      <c r="N33" s="321"/>
      <c r="O33" s="320"/>
      <c r="P33" s="322"/>
      <c r="Q33" s="322"/>
      <c r="R33" s="323"/>
      <c r="S33" s="320"/>
      <c r="T33" s="320"/>
      <c r="U33" s="324"/>
      <c r="V33" s="324"/>
      <c r="W33" s="325"/>
      <c r="X33" s="320"/>
      <c r="Y33" s="320"/>
      <c r="Z33" s="325"/>
      <c r="AA33" s="326"/>
      <c r="AB33" s="326"/>
      <c r="AC33" s="325"/>
      <c r="AD33" s="327"/>
      <c r="AE33" s="326"/>
      <c r="AF33" s="321"/>
      <c r="AG33" s="321"/>
      <c r="AH33" s="321"/>
      <c r="AI33" s="321"/>
    </row>
    <row r="34" spans="1:35" s="315" customFormat="1" ht="25.5" customHeight="1">
      <c r="A34" s="314"/>
      <c r="B34" s="309"/>
      <c r="D34" s="241"/>
      <c r="E34" s="316"/>
      <c r="F34" s="247"/>
      <c r="G34" s="296"/>
      <c r="H34" s="243"/>
      <c r="I34" s="788"/>
      <c r="J34" s="318"/>
      <c r="K34" s="319"/>
      <c r="L34" s="318"/>
      <c r="M34" s="320"/>
      <c r="N34" s="321"/>
      <c r="O34" s="320"/>
      <c r="P34" s="322"/>
      <c r="Q34" s="322"/>
      <c r="R34" s="323"/>
      <c r="S34" s="320"/>
      <c r="T34" s="320"/>
      <c r="U34" s="324"/>
      <c r="V34" s="324"/>
      <c r="W34" s="325"/>
      <c r="X34" s="320"/>
      <c r="Y34" s="320"/>
      <c r="Z34" s="325"/>
      <c r="AA34" s="326"/>
      <c r="AB34" s="326"/>
      <c r="AC34" s="325"/>
      <c r="AD34" s="327"/>
      <c r="AE34" s="326"/>
      <c r="AF34" s="321"/>
      <c r="AG34" s="321"/>
      <c r="AH34" s="321"/>
      <c r="AI34" s="321"/>
    </row>
    <row r="35" spans="1:35" s="315" customFormat="1" ht="25.5" customHeight="1">
      <c r="A35" s="314"/>
      <c r="B35" s="309"/>
      <c r="D35" s="241"/>
      <c r="E35" s="316"/>
      <c r="F35" s="247"/>
      <c r="G35" s="296"/>
      <c r="H35" s="243"/>
      <c r="I35" s="788"/>
      <c r="J35" s="318"/>
      <c r="K35" s="319"/>
      <c r="L35" s="318"/>
      <c r="M35" s="320"/>
      <c r="N35" s="321"/>
      <c r="O35" s="320"/>
      <c r="P35" s="322"/>
      <c r="Q35" s="322"/>
      <c r="R35" s="323"/>
      <c r="S35" s="320"/>
      <c r="T35" s="320"/>
      <c r="U35" s="324"/>
      <c r="V35" s="324"/>
      <c r="W35" s="325"/>
      <c r="X35" s="320"/>
      <c r="Y35" s="320"/>
      <c r="Z35" s="325"/>
      <c r="AA35" s="326"/>
      <c r="AB35" s="326"/>
      <c r="AC35" s="325"/>
      <c r="AD35" s="327"/>
      <c r="AE35" s="326"/>
      <c r="AF35" s="321"/>
      <c r="AG35" s="321"/>
      <c r="AH35" s="321"/>
      <c r="AI35" s="321"/>
    </row>
    <row r="36" spans="1:35" s="315" customFormat="1" ht="25.5" customHeight="1">
      <c r="A36" s="314"/>
      <c r="D36" s="241"/>
      <c r="E36" s="316"/>
      <c r="F36" s="247"/>
      <c r="G36" s="247"/>
      <c r="H36" s="243"/>
      <c r="I36" s="765"/>
      <c r="J36" s="318"/>
      <c r="K36" s="319"/>
      <c r="L36" s="318"/>
      <c r="M36" s="320"/>
      <c r="N36" s="321"/>
      <c r="O36" s="320"/>
      <c r="P36" s="322"/>
      <c r="Q36" s="322"/>
      <c r="R36" s="323"/>
      <c r="S36" s="320"/>
      <c r="T36" s="320"/>
      <c r="U36" s="324"/>
      <c r="V36" s="324"/>
      <c r="W36" s="325"/>
      <c r="X36" s="320"/>
      <c r="Y36" s="320"/>
      <c r="Z36" s="325"/>
      <c r="AA36" s="326"/>
      <c r="AB36" s="326"/>
      <c r="AC36" s="325"/>
      <c r="AD36" s="327"/>
      <c r="AE36" s="326"/>
      <c r="AF36" s="321"/>
      <c r="AG36" s="321"/>
      <c r="AH36" s="321"/>
      <c r="AI36" s="321"/>
    </row>
    <row r="37" spans="1:35" s="315" customFormat="1" ht="25.5" customHeight="1">
      <c r="A37" s="314"/>
      <c r="D37" s="241"/>
      <c r="E37" s="316"/>
      <c r="F37" s="247"/>
      <c r="G37" s="247"/>
      <c r="H37" s="243"/>
      <c r="I37" s="765"/>
      <c r="J37" s="318"/>
      <c r="K37" s="319"/>
      <c r="L37" s="318"/>
      <c r="M37" s="320"/>
      <c r="N37" s="321"/>
      <c r="O37" s="320"/>
      <c r="P37" s="322"/>
      <c r="Q37" s="322"/>
      <c r="R37" s="323"/>
      <c r="S37" s="320"/>
      <c r="T37" s="320"/>
      <c r="U37" s="324"/>
      <c r="V37" s="324"/>
      <c r="W37" s="325"/>
      <c r="X37" s="320"/>
      <c r="Y37" s="320"/>
      <c r="Z37" s="325"/>
      <c r="AA37" s="326"/>
      <c r="AB37" s="326"/>
      <c r="AC37" s="325"/>
      <c r="AD37" s="327"/>
      <c r="AE37" s="326"/>
      <c r="AF37" s="321"/>
      <c r="AG37" s="321"/>
      <c r="AH37" s="321"/>
      <c r="AI37" s="321"/>
    </row>
    <row r="38" spans="1:35" s="315" customFormat="1" ht="25.5" customHeight="1">
      <c r="A38" s="314"/>
      <c r="D38" s="241"/>
      <c r="E38" s="316"/>
      <c r="F38" s="247"/>
      <c r="G38" s="247"/>
      <c r="H38" s="243"/>
      <c r="I38" s="765"/>
      <c r="J38" s="318"/>
      <c r="K38" s="319"/>
      <c r="L38" s="318"/>
      <c r="M38" s="320"/>
      <c r="N38" s="321"/>
      <c r="O38" s="320"/>
      <c r="P38" s="322"/>
      <c r="Q38" s="322"/>
      <c r="R38" s="323"/>
      <c r="S38" s="320"/>
      <c r="T38" s="320"/>
      <c r="U38" s="324"/>
      <c r="V38" s="324"/>
      <c r="W38" s="325"/>
      <c r="X38" s="320"/>
      <c r="Y38" s="320"/>
      <c r="Z38" s="325"/>
      <c r="AA38" s="326"/>
      <c r="AB38" s="326"/>
      <c r="AC38" s="325"/>
      <c r="AD38" s="327"/>
      <c r="AE38" s="326"/>
      <c r="AF38" s="321"/>
      <c r="AG38" s="321"/>
      <c r="AH38" s="321"/>
      <c r="AI38" s="321"/>
    </row>
    <row r="39" spans="1:35" s="315" customFormat="1" ht="25.5" customHeight="1">
      <c r="A39" s="314"/>
      <c r="D39" s="241"/>
      <c r="E39" s="316"/>
      <c r="F39" s="247"/>
      <c r="G39" s="247"/>
      <c r="H39" s="247"/>
      <c r="I39" s="317"/>
      <c r="J39" s="318"/>
      <c r="K39" s="319"/>
      <c r="L39" s="318"/>
      <c r="M39" s="320"/>
      <c r="N39" s="321"/>
      <c r="O39" s="320"/>
      <c r="P39" s="322"/>
      <c r="Q39" s="322"/>
      <c r="R39" s="323"/>
      <c r="S39" s="320"/>
      <c r="T39" s="320"/>
      <c r="U39" s="324"/>
      <c r="V39" s="324"/>
      <c r="W39" s="325"/>
      <c r="X39" s="320"/>
      <c r="Y39" s="320"/>
      <c r="Z39" s="325"/>
      <c r="AA39" s="326"/>
      <c r="AB39" s="326"/>
      <c r="AC39" s="325"/>
      <c r="AD39" s="327"/>
      <c r="AE39" s="326"/>
      <c r="AF39" s="321"/>
      <c r="AG39" s="321"/>
      <c r="AH39" s="321"/>
      <c r="AI39" s="321"/>
    </row>
    <row r="40" spans="1:35" s="315" customFormat="1" ht="25.5" customHeight="1">
      <c r="A40" s="314"/>
      <c r="D40" s="241"/>
      <c r="E40" s="316"/>
      <c r="F40" s="247"/>
      <c r="G40" s="247"/>
      <c r="H40" s="247"/>
      <c r="I40" s="317"/>
      <c r="J40" s="318"/>
      <c r="K40" s="319"/>
      <c r="L40" s="318"/>
      <c r="M40" s="320"/>
      <c r="N40" s="321"/>
      <c r="O40" s="320"/>
      <c r="P40" s="322"/>
      <c r="Q40" s="322"/>
      <c r="R40" s="323"/>
      <c r="S40" s="320"/>
      <c r="T40" s="320"/>
      <c r="U40" s="324"/>
      <c r="V40" s="324"/>
      <c r="W40" s="325"/>
      <c r="X40" s="320"/>
      <c r="Y40" s="320"/>
      <c r="Z40" s="325"/>
      <c r="AA40" s="326"/>
      <c r="AB40" s="326"/>
      <c r="AC40" s="325"/>
      <c r="AD40" s="327"/>
      <c r="AE40" s="326"/>
      <c r="AF40" s="321"/>
      <c r="AG40" s="321"/>
      <c r="AH40" s="321"/>
      <c r="AI40" s="321"/>
    </row>
    <row r="41" spans="1:35" s="315" customFormat="1" ht="25.5" customHeight="1">
      <c r="A41" s="314"/>
      <c r="D41" s="241"/>
      <c r="E41" s="316"/>
      <c r="F41" s="247"/>
      <c r="G41" s="247"/>
      <c r="H41" s="247"/>
      <c r="I41" s="317"/>
      <c r="J41" s="318"/>
      <c r="K41" s="319"/>
      <c r="L41" s="318"/>
      <c r="M41" s="320"/>
      <c r="N41" s="321"/>
      <c r="O41" s="320"/>
      <c r="P41" s="322"/>
      <c r="Q41" s="322"/>
      <c r="R41" s="323"/>
      <c r="S41" s="320"/>
      <c r="T41" s="320"/>
      <c r="U41" s="324"/>
      <c r="V41" s="324"/>
      <c r="W41" s="325"/>
      <c r="X41" s="320"/>
      <c r="Y41" s="320"/>
      <c r="Z41" s="325"/>
      <c r="AA41" s="326"/>
      <c r="AB41" s="326"/>
      <c r="AC41" s="325"/>
      <c r="AD41" s="327"/>
      <c r="AE41" s="326"/>
      <c r="AF41" s="321"/>
      <c r="AG41" s="321"/>
      <c r="AH41" s="321"/>
      <c r="AI41" s="321"/>
    </row>
    <row r="42" spans="1:35" s="315" customFormat="1" ht="25.5" customHeight="1">
      <c r="A42" s="314"/>
      <c r="D42" s="241"/>
      <c r="E42" s="316"/>
      <c r="F42" s="247"/>
      <c r="G42" s="247"/>
      <c r="H42" s="247"/>
      <c r="I42" s="317"/>
      <c r="J42" s="318"/>
      <c r="K42" s="319"/>
      <c r="L42" s="318"/>
      <c r="M42" s="320"/>
      <c r="N42" s="321"/>
      <c r="O42" s="320"/>
      <c r="P42" s="322"/>
      <c r="Q42" s="322"/>
      <c r="R42" s="323"/>
      <c r="S42" s="320"/>
      <c r="T42" s="320"/>
      <c r="U42" s="324"/>
      <c r="V42" s="324"/>
      <c r="W42" s="325"/>
      <c r="X42" s="320"/>
      <c r="Y42" s="320"/>
      <c r="Z42" s="325"/>
      <c r="AA42" s="326"/>
      <c r="AB42" s="326"/>
      <c r="AC42" s="325"/>
      <c r="AD42" s="327"/>
      <c r="AE42" s="326"/>
      <c r="AF42" s="321"/>
      <c r="AG42" s="321"/>
      <c r="AH42" s="321"/>
      <c r="AI42" s="321"/>
    </row>
    <row r="43" spans="1:35" s="315" customFormat="1" ht="25.5" customHeight="1">
      <c r="A43" s="314"/>
      <c r="D43" s="241"/>
      <c r="E43" s="316"/>
      <c r="F43" s="247"/>
      <c r="G43" s="247"/>
      <c r="H43" s="247"/>
      <c r="I43" s="317"/>
      <c r="J43" s="318"/>
      <c r="K43" s="319"/>
      <c r="L43" s="318"/>
      <c r="M43" s="320"/>
      <c r="N43" s="321"/>
      <c r="O43" s="320"/>
      <c r="P43" s="322"/>
      <c r="Q43" s="322"/>
      <c r="R43" s="323"/>
      <c r="S43" s="320"/>
      <c r="T43" s="320"/>
      <c r="U43" s="324"/>
      <c r="V43" s="324"/>
      <c r="W43" s="325"/>
      <c r="X43" s="320"/>
      <c r="Y43" s="320"/>
      <c r="Z43" s="325"/>
      <c r="AA43" s="326"/>
      <c r="AB43" s="326"/>
      <c r="AC43" s="325"/>
      <c r="AD43" s="327"/>
      <c r="AE43" s="326"/>
      <c r="AF43" s="321"/>
      <c r="AG43" s="321"/>
      <c r="AH43" s="321"/>
      <c r="AI43" s="321"/>
    </row>
    <row r="44" spans="1:35" s="315" customFormat="1" ht="25.5" customHeight="1">
      <c r="A44" s="314"/>
      <c r="D44" s="241"/>
      <c r="E44" s="316"/>
      <c r="F44" s="247"/>
      <c r="G44" s="247"/>
      <c r="H44" s="247"/>
      <c r="I44" s="317"/>
      <c r="J44" s="318"/>
      <c r="K44" s="319"/>
      <c r="L44" s="318"/>
      <c r="M44" s="320"/>
      <c r="N44" s="321"/>
      <c r="O44" s="320"/>
      <c r="P44" s="322"/>
      <c r="Q44" s="322"/>
      <c r="R44" s="323"/>
      <c r="S44" s="320"/>
      <c r="T44" s="320"/>
      <c r="U44" s="324"/>
      <c r="V44" s="324"/>
      <c r="W44" s="325"/>
      <c r="X44" s="320"/>
      <c r="Y44" s="320"/>
      <c r="Z44" s="325"/>
      <c r="AA44" s="326"/>
      <c r="AB44" s="326"/>
      <c r="AC44" s="325"/>
      <c r="AD44" s="327"/>
      <c r="AE44" s="326"/>
      <c r="AF44" s="321"/>
      <c r="AG44" s="321"/>
      <c r="AH44" s="321"/>
      <c r="AI44" s="321"/>
    </row>
    <row r="45" spans="1:35" s="315" customFormat="1" ht="25.5" customHeight="1">
      <c r="A45" s="314"/>
      <c r="D45" s="241"/>
      <c r="E45" s="316"/>
      <c r="F45" s="247"/>
      <c r="G45" s="247"/>
      <c r="H45" s="247"/>
      <c r="I45" s="317"/>
      <c r="J45" s="318"/>
      <c r="K45" s="319"/>
      <c r="L45" s="318"/>
      <c r="M45" s="320"/>
      <c r="N45" s="321"/>
      <c r="O45" s="320"/>
      <c r="P45" s="322"/>
      <c r="Q45" s="322"/>
      <c r="R45" s="323"/>
      <c r="S45" s="320"/>
      <c r="T45" s="320"/>
      <c r="U45" s="324"/>
      <c r="V45" s="324"/>
      <c r="W45" s="325"/>
      <c r="X45" s="320"/>
      <c r="Y45" s="320"/>
      <c r="Z45" s="325"/>
      <c r="AA45" s="326"/>
      <c r="AB45" s="326"/>
      <c r="AC45" s="325"/>
      <c r="AD45" s="327"/>
      <c r="AE45" s="326"/>
      <c r="AF45" s="321"/>
      <c r="AG45" s="321"/>
      <c r="AH45" s="321"/>
      <c r="AI45" s="321"/>
    </row>
    <row r="46" spans="1:35" s="315" customFormat="1" ht="25.5" customHeight="1">
      <c r="A46" s="314"/>
      <c r="D46" s="241"/>
      <c r="E46" s="316"/>
      <c r="F46" s="247"/>
      <c r="G46" s="247"/>
      <c r="H46" s="247"/>
      <c r="I46" s="317"/>
      <c r="J46" s="318"/>
      <c r="K46" s="319"/>
      <c r="L46" s="318"/>
      <c r="M46" s="320"/>
      <c r="N46" s="321"/>
      <c r="O46" s="320"/>
      <c r="P46" s="322"/>
      <c r="Q46" s="322"/>
      <c r="R46" s="323"/>
      <c r="S46" s="320"/>
      <c r="T46" s="320"/>
      <c r="U46" s="324"/>
      <c r="V46" s="324"/>
      <c r="W46" s="325"/>
      <c r="X46" s="320"/>
      <c r="Y46" s="320"/>
      <c r="Z46" s="325"/>
      <c r="AA46" s="326"/>
      <c r="AB46" s="326"/>
      <c r="AC46" s="325"/>
      <c r="AD46" s="327"/>
      <c r="AE46" s="326"/>
      <c r="AF46" s="321"/>
      <c r="AG46" s="321"/>
      <c r="AH46" s="321"/>
      <c r="AI46" s="321"/>
    </row>
    <row r="47" spans="1:35" s="315" customFormat="1" ht="25.5" customHeight="1">
      <c r="A47" s="314"/>
      <c r="D47" s="241"/>
      <c r="E47" s="316"/>
      <c r="F47" s="247"/>
      <c r="G47" s="247"/>
      <c r="H47" s="247"/>
      <c r="I47" s="317"/>
      <c r="J47" s="318"/>
      <c r="K47" s="319"/>
      <c r="L47" s="318"/>
      <c r="M47" s="320"/>
      <c r="N47" s="321"/>
      <c r="O47" s="320"/>
      <c r="P47" s="322"/>
      <c r="Q47" s="322"/>
      <c r="R47" s="323"/>
      <c r="S47" s="320"/>
      <c r="T47" s="320"/>
      <c r="U47" s="324"/>
      <c r="V47" s="324"/>
      <c r="W47" s="325"/>
      <c r="X47" s="320"/>
      <c r="Y47" s="320"/>
      <c r="Z47" s="325"/>
      <c r="AA47" s="326"/>
      <c r="AB47" s="326"/>
      <c r="AC47" s="325"/>
      <c r="AD47" s="327"/>
      <c r="AE47" s="326"/>
      <c r="AF47" s="321"/>
      <c r="AG47" s="321"/>
      <c r="AH47" s="321"/>
      <c r="AI47" s="321"/>
    </row>
    <row r="48" spans="1:35" s="315" customFormat="1" ht="25.5" customHeight="1">
      <c r="A48" s="314"/>
      <c r="D48" s="241"/>
      <c r="E48" s="316"/>
      <c r="F48" s="247"/>
      <c r="G48" s="247"/>
      <c r="H48" s="247"/>
      <c r="I48" s="317"/>
      <c r="J48" s="318"/>
      <c r="K48" s="319"/>
      <c r="L48" s="318"/>
      <c r="M48" s="320"/>
      <c r="N48" s="321"/>
      <c r="O48" s="320"/>
      <c r="P48" s="322"/>
      <c r="Q48" s="322"/>
      <c r="R48" s="323"/>
      <c r="S48" s="320"/>
      <c r="T48" s="320"/>
      <c r="U48" s="324"/>
      <c r="V48" s="324"/>
      <c r="W48" s="325"/>
      <c r="X48" s="320"/>
      <c r="Y48" s="320"/>
      <c r="Z48" s="325"/>
      <c r="AA48" s="326"/>
      <c r="AB48" s="326"/>
      <c r="AC48" s="325"/>
      <c r="AD48" s="327"/>
      <c r="AE48" s="326"/>
      <c r="AF48" s="321"/>
      <c r="AG48" s="321"/>
      <c r="AH48" s="321"/>
      <c r="AI48" s="321"/>
    </row>
    <row r="49" spans="1:35" s="315" customFormat="1" ht="25.5" customHeight="1">
      <c r="A49" s="314"/>
      <c r="D49" s="241"/>
      <c r="E49" s="316"/>
      <c r="F49" s="247"/>
      <c r="G49" s="247"/>
      <c r="H49" s="247"/>
      <c r="I49" s="317"/>
      <c r="J49" s="318"/>
      <c r="K49" s="319"/>
      <c r="L49" s="318"/>
      <c r="M49" s="320"/>
      <c r="N49" s="321"/>
      <c r="O49" s="320"/>
      <c r="P49" s="322"/>
      <c r="Q49" s="322"/>
      <c r="R49" s="323"/>
      <c r="S49" s="320"/>
      <c r="T49" s="320"/>
      <c r="U49" s="324"/>
      <c r="V49" s="324"/>
      <c r="W49" s="325"/>
      <c r="X49" s="320"/>
      <c r="Y49" s="320"/>
      <c r="Z49" s="325"/>
      <c r="AA49" s="326"/>
      <c r="AB49" s="326"/>
      <c r="AC49" s="325"/>
      <c r="AD49" s="327"/>
      <c r="AE49" s="326"/>
      <c r="AF49" s="321"/>
      <c r="AG49" s="321"/>
      <c r="AH49" s="321"/>
      <c r="AI49" s="321"/>
    </row>
    <row r="50" spans="1:35" s="315" customFormat="1" ht="25.5" customHeight="1">
      <c r="A50" s="314"/>
      <c r="D50" s="241"/>
      <c r="E50" s="316"/>
      <c r="F50" s="247"/>
      <c r="G50" s="247"/>
      <c r="H50" s="247"/>
      <c r="I50" s="317"/>
      <c r="J50" s="318"/>
      <c r="K50" s="319"/>
      <c r="L50" s="318"/>
      <c r="M50" s="320"/>
      <c r="N50" s="321"/>
      <c r="O50" s="320"/>
      <c r="P50" s="322"/>
      <c r="Q50" s="322"/>
      <c r="R50" s="323"/>
      <c r="S50" s="320"/>
      <c r="T50" s="320"/>
      <c r="U50" s="324"/>
      <c r="V50" s="324"/>
      <c r="W50" s="325"/>
      <c r="X50" s="320"/>
      <c r="Y50" s="320"/>
      <c r="Z50" s="325"/>
      <c r="AA50" s="326"/>
      <c r="AB50" s="326"/>
      <c r="AC50" s="325"/>
      <c r="AD50" s="327"/>
      <c r="AE50" s="326"/>
      <c r="AF50" s="321"/>
      <c r="AG50" s="321"/>
      <c r="AH50" s="321"/>
      <c r="AI50" s="321"/>
    </row>
    <row r="51" spans="1:35" s="315" customFormat="1" ht="25.5" customHeight="1">
      <c r="A51" s="314"/>
      <c r="D51" s="241"/>
      <c r="E51" s="316"/>
      <c r="F51" s="247"/>
      <c r="G51" s="247"/>
      <c r="H51" s="247"/>
      <c r="I51" s="317"/>
      <c r="J51" s="318"/>
      <c r="K51" s="319"/>
      <c r="L51" s="318"/>
      <c r="M51" s="320"/>
      <c r="N51" s="321"/>
      <c r="O51" s="320"/>
      <c r="P51" s="322"/>
      <c r="Q51" s="322"/>
      <c r="R51" s="323"/>
      <c r="S51" s="320"/>
      <c r="T51" s="320"/>
      <c r="U51" s="324"/>
      <c r="V51" s="324"/>
      <c r="W51" s="325"/>
      <c r="X51" s="320"/>
      <c r="Y51" s="320"/>
      <c r="Z51" s="325"/>
      <c r="AA51" s="326"/>
      <c r="AB51" s="326"/>
      <c r="AC51" s="325"/>
      <c r="AD51" s="327"/>
      <c r="AE51" s="326"/>
      <c r="AF51" s="321"/>
      <c r="AG51" s="321"/>
      <c r="AH51" s="321"/>
      <c r="AI51" s="321"/>
    </row>
    <row r="52" spans="1:35" s="315" customFormat="1" ht="25.5" customHeight="1">
      <c r="A52" s="314"/>
      <c r="D52" s="241"/>
      <c r="E52" s="316"/>
      <c r="F52" s="247"/>
      <c r="G52" s="247"/>
      <c r="H52" s="247"/>
      <c r="I52" s="317"/>
      <c r="J52" s="318"/>
      <c r="K52" s="319"/>
      <c r="L52" s="318"/>
      <c r="M52" s="320"/>
      <c r="N52" s="321"/>
      <c r="O52" s="320"/>
      <c r="P52" s="322"/>
      <c r="Q52" s="322"/>
      <c r="R52" s="323"/>
      <c r="S52" s="320"/>
      <c r="T52" s="320"/>
      <c r="U52" s="324"/>
      <c r="V52" s="324"/>
      <c r="W52" s="325"/>
      <c r="X52" s="320"/>
      <c r="Y52" s="320"/>
      <c r="Z52" s="325"/>
      <c r="AA52" s="326"/>
      <c r="AB52" s="326"/>
      <c r="AC52" s="325"/>
      <c r="AD52" s="327"/>
      <c r="AE52" s="326"/>
      <c r="AF52" s="321"/>
      <c r="AG52" s="321"/>
      <c r="AH52" s="321"/>
      <c r="AI52" s="321"/>
    </row>
    <row r="53" spans="1:35" s="315" customFormat="1" ht="25.5" customHeight="1">
      <c r="A53" s="314"/>
      <c r="D53" s="241"/>
      <c r="E53" s="316"/>
      <c r="F53" s="247"/>
      <c r="G53" s="247"/>
      <c r="H53" s="247"/>
      <c r="I53" s="317"/>
      <c r="J53" s="318"/>
      <c r="K53" s="319"/>
      <c r="L53" s="318"/>
      <c r="M53" s="320"/>
      <c r="N53" s="321"/>
      <c r="O53" s="320"/>
      <c r="P53" s="322"/>
      <c r="Q53" s="322"/>
      <c r="R53" s="323"/>
      <c r="S53" s="320"/>
      <c r="T53" s="320"/>
      <c r="U53" s="324"/>
      <c r="V53" s="324"/>
      <c r="W53" s="325"/>
      <c r="X53" s="320"/>
      <c r="Y53" s="320"/>
      <c r="Z53" s="325"/>
      <c r="AA53" s="326"/>
      <c r="AB53" s="326"/>
      <c r="AC53" s="325"/>
      <c r="AD53" s="327"/>
      <c r="AE53" s="326"/>
      <c r="AF53" s="321"/>
      <c r="AG53" s="321"/>
      <c r="AH53" s="321"/>
      <c r="AI53" s="321"/>
    </row>
    <row r="54" spans="1:35" s="315" customFormat="1" ht="25.5" customHeight="1">
      <c r="A54" s="314"/>
      <c r="D54" s="241"/>
      <c r="E54" s="316"/>
      <c r="F54" s="247"/>
      <c r="G54" s="247"/>
      <c r="H54" s="247"/>
      <c r="I54" s="317"/>
      <c r="J54" s="318"/>
      <c r="K54" s="319"/>
      <c r="L54" s="318"/>
      <c r="M54" s="320"/>
      <c r="N54" s="321"/>
      <c r="O54" s="320"/>
      <c r="P54" s="322"/>
      <c r="Q54" s="322"/>
      <c r="R54" s="323"/>
      <c r="S54" s="320"/>
      <c r="T54" s="320"/>
      <c r="U54" s="324"/>
      <c r="V54" s="324"/>
      <c r="W54" s="325"/>
      <c r="X54" s="320"/>
      <c r="Y54" s="320"/>
      <c r="Z54" s="325"/>
      <c r="AA54" s="326"/>
      <c r="AB54" s="326"/>
      <c r="AC54" s="325"/>
      <c r="AD54" s="327"/>
      <c r="AE54" s="326"/>
      <c r="AF54" s="321"/>
      <c r="AG54" s="321"/>
      <c r="AH54" s="321"/>
      <c r="AI54" s="321"/>
    </row>
    <row r="55" spans="1:35" s="315" customFormat="1" ht="25.5" customHeight="1">
      <c r="A55" s="314"/>
      <c r="D55" s="241"/>
      <c r="E55" s="316"/>
      <c r="F55" s="247"/>
      <c r="G55" s="247"/>
      <c r="H55" s="247"/>
      <c r="I55" s="317"/>
      <c r="J55" s="318"/>
      <c r="K55" s="319"/>
      <c r="L55" s="318"/>
      <c r="M55" s="320"/>
      <c r="N55" s="321"/>
      <c r="O55" s="320"/>
      <c r="P55" s="322"/>
      <c r="Q55" s="322"/>
      <c r="R55" s="323"/>
      <c r="S55" s="320"/>
      <c r="T55" s="320"/>
      <c r="U55" s="324"/>
      <c r="V55" s="324"/>
      <c r="W55" s="325"/>
      <c r="X55" s="320"/>
      <c r="Y55" s="320"/>
      <c r="Z55" s="325"/>
      <c r="AA55" s="326"/>
      <c r="AB55" s="326"/>
      <c r="AC55" s="325"/>
      <c r="AD55" s="327"/>
      <c r="AE55" s="326"/>
      <c r="AF55" s="321"/>
      <c r="AG55" s="321"/>
      <c r="AH55" s="321"/>
      <c r="AI55" s="321"/>
    </row>
    <row r="56" spans="1:35" s="315" customFormat="1" ht="25.5" customHeight="1">
      <c r="A56" s="314"/>
      <c r="D56" s="241"/>
      <c r="E56" s="316"/>
      <c r="F56" s="247"/>
      <c r="G56" s="247"/>
      <c r="H56" s="247"/>
      <c r="I56" s="317"/>
      <c r="J56" s="318"/>
      <c r="K56" s="319"/>
      <c r="L56" s="318"/>
      <c r="M56" s="320"/>
      <c r="N56" s="321"/>
      <c r="O56" s="320"/>
      <c r="P56" s="322"/>
      <c r="Q56" s="322"/>
      <c r="R56" s="323"/>
      <c r="S56" s="320"/>
      <c r="T56" s="320"/>
      <c r="U56" s="324"/>
      <c r="V56" s="324"/>
      <c r="W56" s="325"/>
      <c r="X56" s="320"/>
      <c r="Y56" s="320"/>
      <c r="Z56" s="325"/>
      <c r="AA56" s="326"/>
      <c r="AB56" s="326"/>
      <c r="AC56" s="325"/>
      <c r="AD56" s="327"/>
      <c r="AE56" s="326"/>
      <c r="AF56" s="321"/>
      <c r="AG56" s="321"/>
      <c r="AH56" s="321"/>
      <c r="AI56" s="321"/>
    </row>
    <row r="57" spans="1:35" s="315" customFormat="1" ht="25.5" customHeight="1">
      <c r="A57" s="314"/>
      <c r="D57" s="241"/>
      <c r="E57" s="316"/>
      <c r="F57" s="247"/>
      <c r="G57" s="247"/>
      <c r="H57" s="247"/>
      <c r="I57" s="317"/>
      <c r="J57" s="318"/>
      <c r="K57" s="319"/>
      <c r="L57" s="318"/>
      <c r="M57" s="320"/>
      <c r="N57" s="321"/>
      <c r="O57" s="320"/>
      <c r="P57" s="322"/>
      <c r="Q57" s="322"/>
      <c r="R57" s="323"/>
      <c r="S57" s="320"/>
      <c r="T57" s="320"/>
      <c r="U57" s="324"/>
      <c r="V57" s="324"/>
      <c r="W57" s="325"/>
      <c r="X57" s="320"/>
      <c r="Y57" s="320"/>
      <c r="Z57" s="325"/>
      <c r="AA57" s="326"/>
      <c r="AB57" s="326"/>
      <c r="AC57" s="325"/>
      <c r="AD57" s="327"/>
      <c r="AE57" s="326"/>
      <c r="AF57" s="321"/>
      <c r="AG57" s="321"/>
      <c r="AH57" s="321"/>
      <c r="AI57" s="321"/>
    </row>
    <row r="58" spans="1:35" s="315" customFormat="1" ht="25.5" customHeight="1">
      <c r="A58" s="314"/>
      <c r="D58" s="241"/>
      <c r="E58" s="316"/>
      <c r="F58" s="247"/>
      <c r="G58" s="247"/>
      <c r="H58" s="247"/>
      <c r="I58" s="317"/>
      <c r="J58" s="318"/>
      <c r="K58" s="319"/>
      <c r="L58" s="318"/>
      <c r="M58" s="320"/>
      <c r="N58" s="321"/>
      <c r="O58" s="320"/>
      <c r="P58" s="322"/>
      <c r="Q58" s="322"/>
      <c r="R58" s="323"/>
      <c r="S58" s="320"/>
      <c r="T58" s="320"/>
      <c r="U58" s="324"/>
      <c r="V58" s="324"/>
      <c r="W58" s="325"/>
      <c r="X58" s="320"/>
      <c r="Y58" s="320"/>
      <c r="Z58" s="325"/>
      <c r="AA58" s="326"/>
      <c r="AB58" s="326"/>
      <c r="AC58" s="325"/>
      <c r="AD58" s="327"/>
      <c r="AE58" s="326"/>
      <c r="AF58" s="321"/>
      <c r="AG58" s="321"/>
      <c r="AH58" s="321"/>
      <c r="AI58" s="321"/>
    </row>
    <row r="59" spans="1:35" s="315" customFormat="1" ht="25.5" customHeight="1">
      <c r="A59" s="314"/>
      <c r="D59" s="241"/>
      <c r="E59" s="316"/>
      <c r="F59" s="247"/>
      <c r="G59" s="247"/>
      <c r="H59" s="247"/>
      <c r="I59" s="317"/>
      <c r="J59" s="318"/>
      <c r="K59" s="319"/>
      <c r="L59" s="318"/>
      <c r="M59" s="320"/>
      <c r="N59" s="321"/>
      <c r="O59" s="320"/>
      <c r="P59" s="322"/>
      <c r="Q59" s="322"/>
      <c r="R59" s="323"/>
      <c r="S59" s="320"/>
      <c r="T59" s="320"/>
      <c r="U59" s="324"/>
      <c r="V59" s="324"/>
      <c r="W59" s="325"/>
      <c r="X59" s="320"/>
      <c r="Y59" s="320"/>
      <c r="Z59" s="325"/>
      <c r="AA59" s="326"/>
      <c r="AB59" s="326"/>
      <c r="AC59" s="325"/>
      <c r="AD59" s="327"/>
      <c r="AE59" s="326"/>
      <c r="AF59" s="321"/>
      <c r="AG59" s="321"/>
      <c r="AH59" s="321"/>
      <c r="AI59" s="321"/>
    </row>
    <row r="60" spans="1:35" s="315" customFormat="1" ht="25.5" customHeight="1">
      <c r="A60" s="314"/>
      <c r="D60" s="241"/>
      <c r="E60" s="316"/>
      <c r="F60" s="247"/>
      <c r="G60" s="247"/>
      <c r="H60" s="247"/>
      <c r="I60" s="317"/>
      <c r="J60" s="318"/>
      <c r="K60" s="319"/>
      <c r="L60" s="318"/>
      <c r="M60" s="320"/>
      <c r="N60" s="321"/>
      <c r="O60" s="320"/>
      <c r="P60" s="322"/>
      <c r="Q60" s="322"/>
      <c r="R60" s="323"/>
      <c r="S60" s="320"/>
      <c r="T60" s="320"/>
      <c r="U60" s="324"/>
      <c r="V60" s="324"/>
      <c r="W60" s="325"/>
      <c r="X60" s="320"/>
      <c r="Y60" s="320"/>
      <c r="Z60" s="325"/>
      <c r="AA60" s="326"/>
      <c r="AB60" s="326"/>
      <c r="AC60" s="325"/>
      <c r="AD60" s="327"/>
      <c r="AE60" s="326"/>
      <c r="AF60" s="321"/>
      <c r="AG60" s="321"/>
      <c r="AH60" s="321"/>
      <c r="AI60" s="321"/>
    </row>
    <row r="61" spans="1:35" s="315" customFormat="1" ht="25.5" customHeight="1">
      <c r="A61" s="314"/>
      <c r="D61" s="241"/>
      <c r="E61" s="316"/>
      <c r="F61" s="247"/>
      <c r="G61" s="247"/>
      <c r="H61" s="247"/>
      <c r="I61" s="317"/>
      <c r="J61" s="318"/>
      <c r="K61" s="319"/>
      <c r="L61" s="318"/>
      <c r="M61" s="320"/>
      <c r="N61" s="321"/>
      <c r="O61" s="320"/>
      <c r="P61" s="322"/>
      <c r="Q61" s="322"/>
      <c r="R61" s="323"/>
      <c r="S61" s="320"/>
      <c r="T61" s="320"/>
      <c r="U61" s="324"/>
      <c r="V61" s="324"/>
      <c r="W61" s="325"/>
      <c r="X61" s="320"/>
      <c r="Y61" s="320"/>
      <c r="Z61" s="325"/>
      <c r="AA61" s="326"/>
      <c r="AB61" s="326"/>
      <c r="AC61" s="325"/>
      <c r="AD61" s="327"/>
      <c r="AE61" s="326"/>
      <c r="AF61" s="321"/>
      <c r="AG61" s="321"/>
      <c r="AH61" s="321"/>
      <c r="AI61" s="321"/>
    </row>
    <row r="62" spans="1:35" s="315" customFormat="1" ht="25.5" customHeight="1">
      <c r="A62" s="314"/>
      <c r="D62" s="241"/>
      <c r="E62" s="316"/>
      <c r="F62" s="247"/>
      <c r="G62" s="247"/>
      <c r="H62" s="247"/>
      <c r="I62" s="317"/>
      <c r="J62" s="318"/>
      <c r="K62" s="319"/>
      <c r="L62" s="318"/>
      <c r="M62" s="320"/>
      <c r="N62" s="321"/>
      <c r="O62" s="320"/>
      <c r="P62" s="322"/>
      <c r="Q62" s="322"/>
      <c r="R62" s="323"/>
      <c r="S62" s="320"/>
      <c r="T62" s="320"/>
      <c r="U62" s="324"/>
      <c r="V62" s="324"/>
      <c r="W62" s="325"/>
      <c r="X62" s="320"/>
      <c r="Y62" s="320"/>
      <c r="Z62" s="325"/>
      <c r="AA62" s="326"/>
      <c r="AB62" s="326"/>
      <c r="AC62" s="325"/>
      <c r="AD62" s="327"/>
      <c r="AE62" s="326"/>
      <c r="AF62" s="321"/>
      <c r="AG62" s="321"/>
      <c r="AH62" s="321"/>
      <c r="AI62" s="321"/>
    </row>
    <row r="63" spans="1:35" s="315" customFormat="1" ht="25.5" customHeight="1">
      <c r="A63" s="314"/>
      <c r="D63" s="241"/>
      <c r="E63" s="316"/>
      <c r="F63" s="247"/>
      <c r="G63" s="247"/>
      <c r="H63" s="247"/>
      <c r="I63" s="317"/>
      <c r="J63" s="318"/>
      <c r="K63" s="319"/>
      <c r="L63" s="318"/>
      <c r="M63" s="320"/>
      <c r="N63" s="321"/>
      <c r="O63" s="320"/>
      <c r="P63" s="322"/>
      <c r="Q63" s="322"/>
      <c r="R63" s="323"/>
      <c r="S63" s="320"/>
      <c r="T63" s="320"/>
      <c r="U63" s="324"/>
      <c r="V63" s="324"/>
      <c r="W63" s="325"/>
      <c r="X63" s="320"/>
      <c r="Y63" s="320"/>
      <c r="Z63" s="325"/>
      <c r="AA63" s="326"/>
      <c r="AB63" s="326"/>
      <c r="AC63" s="325"/>
      <c r="AD63" s="327"/>
      <c r="AE63" s="326"/>
      <c r="AF63" s="321"/>
      <c r="AG63" s="321"/>
      <c r="AH63" s="321"/>
      <c r="AI63" s="321"/>
    </row>
    <row r="64" spans="1:35" s="315" customFormat="1" ht="25.5" customHeight="1">
      <c r="A64" s="314"/>
      <c r="D64" s="241"/>
      <c r="E64" s="316"/>
      <c r="F64" s="247"/>
      <c r="G64" s="247"/>
      <c r="H64" s="247"/>
      <c r="I64" s="317"/>
      <c r="J64" s="318"/>
      <c r="K64" s="319"/>
      <c r="L64" s="318"/>
      <c r="M64" s="320"/>
      <c r="N64" s="321"/>
      <c r="O64" s="320"/>
      <c r="P64" s="322"/>
      <c r="Q64" s="322"/>
      <c r="R64" s="323"/>
      <c r="S64" s="320"/>
      <c r="T64" s="320"/>
      <c r="U64" s="324"/>
      <c r="V64" s="324"/>
      <c r="W64" s="325"/>
      <c r="X64" s="320"/>
      <c r="Y64" s="320"/>
      <c r="Z64" s="325"/>
      <c r="AA64" s="326"/>
      <c r="AB64" s="326"/>
      <c r="AC64" s="325"/>
      <c r="AD64" s="327"/>
      <c r="AE64" s="326"/>
      <c r="AF64" s="321"/>
      <c r="AG64" s="321"/>
      <c r="AH64" s="321"/>
      <c r="AI64" s="321"/>
    </row>
    <row r="65" spans="1:35" s="315" customFormat="1" ht="25.5" customHeight="1">
      <c r="A65" s="314"/>
      <c r="D65" s="241"/>
      <c r="E65" s="316"/>
      <c r="F65" s="247"/>
      <c r="G65" s="247"/>
      <c r="H65" s="247"/>
      <c r="I65" s="317"/>
      <c r="J65" s="318"/>
      <c r="K65" s="319"/>
      <c r="L65" s="318"/>
      <c r="M65" s="320"/>
      <c r="N65" s="321"/>
      <c r="O65" s="320"/>
      <c r="P65" s="322"/>
      <c r="Q65" s="322"/>
      <c r="R65" s="323"/>
      <c r="S65" s="320"/>
      <c r="T65" s="320"/>
      <c r="U65" s="324"/>
      <c r="V65" s="324"/>
      <c r="W65" s="325"/>
      <c r="X65" s="320"/>
      <c r="Y65" s="320"/>
      <c r="Z65" s="325"/>
      <c r="AA65" s="326"/>
      <c r="AB65" s="326"/>
      <c r="AC65" s="325"/>
      <c r="AD65" s="327"/>
      <c r="AE65" s="326"/>
      <c r="AF65" s="321"/>
      <c r="AG65" s="321"/>
      <c r="AH65" s="321"/>
      <c r="AI65" s="321"/>
    </row>
    <row r="66" spans="1:35" s="315" customFormat="1" ht="25.5" customHeight="1">
      <c r="A66" s="314"/>
      <c r="D66" s="241"/>
      <c r="E66" s="316"/>
      <c r="F66" s="247"/>
      <c r="G66" s="247"/>
      <c r="H66" s="247"/>
      <c r="I66" s="317"/>
      <c r="J66" s="318"/>
      <c r="K66" s="319"/>
      <c r="L66" s="318"/>
      <c r="M66" s="320"/>
      <c r="N66" s="321"/>
      <c r="O66" s="320"/>
      <c r="P66" s="322"/>
      <c r="Q66" s="322"/>
      <c r="R66" s="323"/>
      <c r="S66" s="320"/>
      <c r="T66" s="320"/>
      <c r="U66" s="324"/>
      <c r="V66" s="324"/>
      <c r="W66" s="325"/>
      <c r="X66" s="320"/>
      <c r="Y66" s="320"/>
      <c r="Z66" s="325"/>
      <c r="AA66" s="326"/>
      <c r="AB66" s="326"/>
      <c r="AC66" s="325"/>
      <c r="AD66" s="327"/>
      <c r="AE66" s="326"/>
      <c r="AF66" s="321"/>
      <c r="AG66" s="321"/>
      <c r="AH66" s="321"/>
      <c r="AI66" s="321"/>
    </row>
    <row r="67" spans="1:35" s="315" customFormat="1" ht="25.5" customHeight="1">
      <c r="A67" s="314"/>
      <c r="D67" s="241"/>
      <c r="E67" s="316"/>
      <c r="F67" s="247"/>
      <c r="G67" s="247"/>
      <c r="H67" s="247"/>
      <c r="I67" s="317"/>
      <c r="J67" s="318"/>
      <c r="K67" s="319"/>
      <c r="L67" s="318"/>
      <c r="M67" s="320"/>
      <c r="N67" s="321"/>
      <c r="O67" s="320"/>
      <c r="P67" s="322"/>
      <c r="Q67" s="322"/>
      <c r="R67" s="323"/>
      <c r="S67" s="320"/>
      <c r="T67" s="320"/>
      <c r="U67" s="324"/>
      <c r="V67" s="324"/>
      <c r="W67" s="325"/>
      <c r="X67" s="320"/>
      <c r="Y67" s="320"/>
      <c r="Z67" s="325"/>
      <c r="AA67" s="326"/>
      <c r="AB67" s="326"/>
      <c r="AC67" s="325"/>
      <c r="AD67" s="327"/>
      <c r="AE67" s="326"/>
      <c r="AF67" s="321"/>
      <c r="AG67" s="321"/>
      <c r="AH67" s="321"/>
      <c r="AI67" s="321"/>
    </row>
    <row r="68" spans="1:35" s="315" customFormat="1" ht="25.5" customHeight="1">
      <c r="A68" s="314"/>
      <c r="D68" s="241"/>
      <c r="E68" s="316"/>
      <c r="F68" s="247"/>
      <c r="G68" s="247"/>
      <c r="H68" s="247"/>
      <c r="I68" s="317"/>
      <c r="J68" s="318"/>
      <c r="K68" s="319"/>
      <c r="L68" s="318"/>
      <c r="M68" s="320"/>
      <c r="N68" s="321"/>
      <c r="O68" s="320"/>
      <c r="P68" s="322"/>
      <c r="Q68" s="322"/>
      <c r="R68" s="323"/>
      <c r="S68" s="320"/>
      <c r="T68" s="320"/>
      <c r="U68" s="324"/>
      <c r="V68" s="324"/>
      <c r="W68" s="325"/>
      <c r="X68" s="320"/>
      <c r="Y68" s="320"/>
      <c r="Z68" s="325"/>
      <c r="AA68" s="326"/>
      <c r="AB68" s="326"/>
      <c r="AC68" s="325"/>
      <c r="AD68" s="327"/>
      <c r="AE68" s="326"/>
      <c r="AF68" s="321"/>
      <c r="AG68" s="321"/>
      <c r="AH68" s="321"/>
      <c r="AI68" s="321"/>
    </row>
    <row r="69" spans="1:35" s="315" customFormat="1" ht="25.5" customHeight="1">
      <c r="A69" s="314"/>
      <c r="D69" s="241"/>
      <c r="E69" s="316"/>
      <c r="F69" s="247"/>
      <c r="G69" s="247"/>
      <c r="H69" s="247"/>
      <c r="I69" s="317"/>
      <c r="J69" s="318"/>
      <c r="K69" s="319"/>
      <c r="L69" s="318"/>
      <c r="M69" s="320"/>
      <c r="N69" s="321"/>
      <c r="O69" s="320"/>
      <c r="P69" s="322"/>
      <c r="Q69" s="322"/>
      <c r="R69" s="323"/>
      <c r="S69" s="320"/>
      <c r="T69" s="320"/>
      <c r="U69" s="324"/>
      <c r="V69" s="324"/>
      <c r="W69" s="325"/>
      <c r="X69" s="320"/>
      <c r="Y69" s="320"/>
      <c r="Z69" s="325"/>
      <c r="AA69" s="326"/>
      <c r="AB69" s="326"/>
      <c r="AC69" s="325"/>
      <c r="AD69" s="327"/>
      <c r="AE69" s="326"/>
      <c r="AF69" s="321"/>
      <c r="AG69" s="321"/>
      <c r="AH69" s="321"/>
      <c r="AI69" s="321"/>
    </row>
    <row r="70" spans="1:35" s="315" customFormat="1" ht="25.5" customHeight="1">
      <c r="A70" s="314"/>
      <c r="D70" s="241"/>
      <c r="E70" s="316"/>
      <c r="F70" s="247"/>
      <c r="G70" s="247"/>
      <c r="H70" s="247"/>
      <c r="I70" s="317"/>
      <c r="J70" s="318"/>
      <c r="K70" s="319"/>
      <c r="L70" s="318"/>
      <c r="M70" s="320"/>
      <c r="N70" s="321"/>
      <c r="O70" s="320"/>
      <c r="P70" s="322"/>
      <c r="Q70" s="322"/>
      <c r="R70" s="323"/>
      <c r="S70" s="320"/>
      <c r="T70" s="320"/>
      <c r="U70" s="324"/>
      <c r="V70" s="324"/>
      <c r="W70" s="325"/>
      <c r="X70" s="320"/>
      <c r="Y70" s="320"/>
      <c r="Z70" s="325"/>
      <c r="AA70" s="326"/>
      <c r="AB70" s="326"/>
      <c r="AC70" s="325"/>
      <c r="AD70" s="327"/>
      <c r="AE70" s="326"/>
      <c r="AF70" s="321"/>
      <c r="AG70" s="321"/>
      <c r="AH70" s="321"/>
      <c r="AI70" s="321"/>
    </row>
    <row r="71" spans="1:35" s="315" customFormat="1" ht="25.5" customHeight="1">
      <c r="A71" s="314"/>
      <c r="D71" s="241"/>
      <c r="E71" s="316"/>
      <c r="F71" s="247"/>
      <c r="G71" s="247"/>
      <c r="H71" s="247"/>
      <c r="I71" s="317"/>
      <c r="J71" s="318"/>
      <c r="K71" s="319"/>
      <c r="L71" s="318"/>
      <c r="M71" s="320"/>
      <c r="N71" s="321"/>
      <c r="O71" s="320"/>
      <c r="P71" s="322"/>
      <c r="Q71" s="322"/>
      <c r="R71" s="323"/>
      <c r="S71" s="320"/>
      <c r="T71" s="320"/>
      <c r="U71" s="324"/>
      <c r="V71" s="324"/>
      <c r="W71" s="325"/>
      <c r="X71" s="320"/>
      <c r="Y71" s="320"/>
      <c r="Z71" s="325"/>
      <c r="AA71" s="326"/>
      <c r="AB71" s="326"/>
      <c r="AC71" s="325"/>
      <c r="AD71" s="327"/>
      <c r="AE71" s="326"/>
      <c r="AF71" s="321"/>
      <c r="AG71" s="321"/>
      <c r="AH71" s="321"/>
      <c r="AI71" s="321"/>
    </row>
    <row r="72" spans="1:35" s="315" customFormat="1" ht="25.5" customHeight="1">
      <c r="A72" s="314"/>
      <c r="D72" s="241"/>
      <c r="E72" s="316"/>
      <c r="F72" s="247"/>
      <c r="G72" s="247"/>
      <c r="H72" s="247"/>
      <c r="I72" s="317"/>
      <c r="J72" s="318"/>
      <c r="K72" s="319"/>
      <c r="L72" s="318"/>
      <c r="M72" s="320"/>
      <c r="N72" s="321"/>
      <c r="O72" s="320"/>
      <c r="P72" s="322"/>
      <c r="Q72" s="322"/>
      <c r="R72" s="323"/>
      <c r="S72" s="320"/>
      <c r="T72" s="320"/>
      <c r="U72" s="324"/>
      <c r="V72" s="324"/>
      <c r="W72" s="325"/>
      <c r="X72" s="320"/>
      <c r="Y72" s="320"/>
      <c r="Z72" s="325"/>
      <c r="AA72" s="326"/>
      <c r="AB72" s="326"/>
      <c r="AC72" s="325"/>
      <c r="AD72" s="327"/>
      <c r="AE72" s="326"/>
      <c r="AF72" s="321"/>
      <c r="AG72" s="321"/>
      <c r="AH72" s="321"/>
      <c r="AI72" s="321"/>
    </row>
    <row r="73" spans="1:35" s="315" customFormat="1" ht="25.5" customHeight="1">
      <c r="A73" s="314"/>
      <c r="D73" s="241"/>
      <c r="E73" s="316"/>
      <c r="F73" s="247"/>
      <c r="G73" s="247"/>
      <c r="H73" s="247"/>
      <c r="I73" s="317"/>
      <c r="J73" s="318"/>
      <c r="K73" s="319"/>
      <c r="L73" s="318"/>
      <c r="M73" s="320"/>
      <c r="N73" s="321"/>
      <c r="O73" s="320"/>
      <c r="P73" s="322"/>
      <c r="Q73" s="322"/>
      <c r="R73" s="323"/>
      <c r="S73" s="320"/>
      <c r="T73" s="320"/>
      <c r="U73" s="324"/>
      <c r="V73" s="324"/>
      <c r="W73" s="325"/>
      <c r="X73" s="320"/>
      <c r="Y73" s="320"/>
      <c r="Z73" s="325"/>
      <c r="AA73" s="326"/>
      <c r="AB73" s="326"/>
      <c r="AC73" s="325"/>
      <c r="AD73" s="327"/>
      <c r="AE73" s="326"/>
      <c r="AF73" s="321"/>
      <c r="AG73" s="321"/>
      <c r="AH73" s="321"/>
      <c r="AI73" s="321"/>
    </row>
    <row r="74" spans="1:35" s="315" customFormat="1" ht="25.5" customHeight="1">
      <c r="A74" s="314"/>
      <c r="D74" s="241"/>
      <c r="E74" s="316"/>
      <c r="F74" s="247"/>
      <c r="G74" s="247"/>
      <c r="H74" s="247"/>
      <c r="I74" s="317"/>
      <c r="J74" s="318"/>
      <c r="K74" s="319"/>
      <c r="L74" s="318"/>
      <c r="M74" s="320"/>
      <c r="N74" s="321"/>
      <c r="O74" s="320"/>
      <c r="P74" s="322"/>
      <c r="Q74" s="322"/>
      <c r="R74" s="323"/>
      <c r="S74" s="320"/>
      <c r="T74" s="320"/>
      <c r="U74" s="324"/>
      <c r="V74" s="324"/>
      <c r="W74" s="325"/>
      <c r="X74" s="320"/>
      <c r="Y74" s="320"/>
      <c r="Z74" s="325"/>
      <c r="AA74" s="326"/>
      <c r="AB74" s="326"/>
      <c r="AC74" s="325"/>
      <c r="AD74" s="327"/>
      <c r="AE74" s="326"/>
      <c r="AF74" s="321"/>
      <c r="AG74" s="321"/>
      <c r="AH74" s="321"/>
      <c r="AI74" s="321"/>
    </row>
    <row r="75" spans="1:35" s="315" customFormat="1" ht="25.5" customHeight="1">
      <c r="A75" s="314"/>
      <c r="D75" s="241"/>
      <c r="E75" s="316"/>
      <c r="F75" s="247"/>
      <c r="G75" s="247"/>
      <c r="H75" s="247"/>
      <c r="I75" s="317"/>
      <c r="J75" s="318"/>
      <c r="K75" s="319"/>
      <c r="L75" s="318"/>
      <c r="M75" s="320"/>
      <c r="N75" s="321"/>
      <c r="O75" s="320"/>
      <c r="P75" s="322"/>
      <c r="Q75" s="322"/>
      <c r="R75" s="323"/>
      <c r="S75" s="320"/>
      <c r="T75" s="320"/>
      <c r="U75" s="324"/>
      <c r="V75" s="324"/>
      <c r="W75" s="325"/>
      <c r="X75" s="320"/>
      <c r="Y75" s="320"/>
      <c r="Z75" s="325"/>
      <c r="AA75" s="326"/>
      <c r="AB75" s="326"/>
      <c r="AC75" s="325"/>
      <c r="AD75" s="327"/>
      <c r="AE75" s="326"/>
      <c r="AF75" s="321"/>
      <c r="AG75" s="321"/>
      <c r="AH75" s="321"/>
      <c r="AI75" s="321"/>
    </row>
    <row r="76" spans="1:35" s="315" customFormat="1" ht="25.5" customHeight="1">
      <c r="A76" s="314"/>
      <c r="D76" s="241"/>
      <c r="E76" s="316"/>
      <c r="F76" s="247"/>
      <c r="G76" s="247"/>
      <c r="H76" s="247"/>
      <c r="I76" s="317"/>
      <c r="J76" s="318"/>
      <c r="K76" s="319"/>
      <c r="L76" s="318"/>
      <c r="M76" s="320"/>
      <c r="N76" s="321"/>
      <c r="O76" s="320"/>
      <c r="P76" s="322"/>
      <c r="Q76" s="322"/>
      <c r="R76" s="323"/>
      <c r="S76" s="320"/>
      <c r="T76" s="320"/>
      <c r="U76" s="324"/>
      <c r="V76" s="324"/>
      <c r="W76" s="325"/>
      <c r="X76" s="320"/>
      <c r="Y76" s="320"/>
      <c r="Z76" s="325"/>
      <c r="AA76" s="326"/>
      <c r="AB76" s="326"/>
      <c r="AC76" s="325"/>
      <c r="AD76" s="327"/>
      <c r="AE76" s="326"/>
      <c r="AF76" s="321"/>
      <c r="AG76" s="321"/>
      <c r="AH76" s="321"/>
      <c r="AI76" s="321"/>
    </row>
    <row r="77" spans="1:35" s="315" customFormat="1" ht="25.5" customHeight="1">
      <c r="A77" s="314"/>
      <c r="D77" s="241"/>
      <c r="E77" s="316"/>
      <c r="F77" s="247"/>
      <c r="G77" s="247"/>
      <c r="H77" s="247"/>
      <c r="I77" s="317"/>
      <c r="J77" s="318"/>
      <c r="K77" s="319"/>
      <c r="L77" s="318"/>
      <c r="M77" s="320"/>
      <c r="N77" s="321"/>
      <c r="O77" s="320"/>
      <c r="P77" s="322"/>
      <c r="Q77" s="322"/>
      <c r="R77" s="323"/>
      <c r="S77" s="320"/>
      <c r="T77" s="320"/>
      <c r="U77" s="324"/>
      <c r="V77" s="324"/>
      <c r="W77" s="325"/>
      <c r="X77" s="320"/>
      <c r="Y77" s="320"/>
      <c r="Z77" s="325"/>
      <c r="AA77" s="326"/>
      <c r="AB77" s="326"/>
      <c r="AC77" s="325"/>
      <c r="AD77" s="327"/>
      <c r="AE77" s="326"/>
      <c r="AF77" s="321"/>
      <c r="AG77" s="321"/>
      <c r="AH77" s="321"/>
      <c r="AI77" s="321"/>
    </row>
    <row r="78" spans="1:35" s="315" customFormat="1" ht="25.5" customHeight="1">
      <c r="A78" s="314"/>
      <c r="D78" s="241"/>
      <c r="E78" s="316"/>
      <c r="F78" s="247"/>
      <c r="G78" s="247"/>
      <c r="H78" s="247"/>
      <c r="I78" s="317"/>
      <c r="J78" s="318"/>
      <c r="K78" s="319"/>
      <c r="L78" s="318"/>
      <c r="M78" s="320"/>
      <c r="N78" s="321"/>
      <c r="O78" s="320"/>
      <c r="P78" s="322"/>
      <c r="Q78" s="322"/>
      <c r="R78" s="323"/>
      <c r="S78" s="320"/>
      <c r="T78" s="320"/>
      <c r="U78" s="324"/>
      <c r="V78" s="324"/>
      <c r="W78" s="325"/>
      <c r="X78" s="320"/>
      <c r="Y78" s="320"/>
      <c r="Z78" s="325"/>
      <c r="AA78" s="326"/>
      <c r="AB78" s="326"/>
      <c r="AC78" s="325"/>
      <c r="AD78" s="327"/>
      <c r="AE78" s="326"/>
      <c r="AF78" s="321"/>
      <c r="AG78" s="321"/>
      <c r="AH78" s="321"/>
      <c r="AI78" s="321"/>
    </row>
    <row r="79" spans="1:35" s="315" customFormat="1" ht="25.5" customHeight="1">
      <c r="A79" s="314"/>
      <c r="D79" s="241"/>
      <c r="E79" s="316"/>
      <c r="F79" s="247"/>
      <c r="G79" s="247"/>
      <c r="H79" s="247"/>
      <c r="I79" s="317"/>
      <c r="J79" s="318"/>
      <c r="K79" s="319"/>
      <c r="L79" s="318"/>
      <c r="M79" s="320"/>
      <c r="N79" s="321"/>
      <c r="O79" s="320"/>
      <c r="P79" s="322"/>
      <c r="Q79" s="322"/>
      <c r="R79" s="323"/>
      <c r="S79" s="320"/>
      <c r="T79" s="320"/>
      <c r="U79" s="324"/>
      <c r="V79" s="324"/>
      <c r="W79" s="325"/>
      <c r="X79" s="320"/>
      <c r="Y79" s="320"/>
      <c r="Z79" s="325"/>
      <c r="AA79" s="326"/>
      <c r="AB79" s="326"/>
      <c r="AC79" s="325"/>
      <c r="AD79" s="327"/>
      <c r="AE79" s="326"/>
      <c r="AF79" s="321"/>
      <c r="AG79" s="321"/>
      <c r="AH79" s="321"/>
      <c r="AI79" s="321"/>
    </row>
    <row r="80" spans="1:35" s="315" customFormat="1" ht="25.5" customHeight="1">
      <c r="A80" s="314"/>
      <c r="D80" s="241"/>
      <c r="E80" s="316"/>
      <c r="F80" s="247"/>
      <c r="G80" s="247"/>
      <c r="H80" s="247"/>
      <c r="I80" s="317"/>
      <c r="J80" s="318"/>
      <c r="K80" s="319"/>
      <c r="L80" s="318"/>
      <c r="M80" s="320"/>
      <c r="N80" s="321"/>
      <c r="O80" s="320"/>
      <c r="P80" s="322"/>
      <c r="Q80" s="322"/>
      <c r="R80" s="323"/>
      <c r="S80" s="320"/>
      <c r="T80" s="320"/>
      <c r="U80" s="324"/>
      <c r="V80" s="324"/>
      <c r="W80" s="325"/>
      <c r="X80" s="320"/>
      <c r="Y80" s="320"/>
      <c r="Z80" s="325"/>
      <c r="AA80" s="326"/>
      <c r="AB80" s="326"/>
      <c r="AC80" s="325"/>
      <c r="AD80" s="327"/>
      <c r="AE80" s="326"/>
      <c r="AF80" s="321"/>
      <c r="AG80" s="321"/>
      <c r="AH80" s="321"/>
      <c r="AI80" s="321"/>
    </row>
    <row r="81" spans="1:35" s="315" customFormat="1" ht="25.5" customHeight="1">
      <c r="A81" s="314"/>
      <c r="D81" s="241"/>
      <c r="E81" s="316"/>
      <c r="F81" s="247"/>
      <c r="G81" s="247"/>
      <c r="H81" s="247"/>
      <c r="I81" s="317"/>
      <c r="J81" s="318"/>
      <c r="K81" s="319"/>
      <c r="L81" s="318"/>
      <c r="M81" s="320"/>
      <c r="N81" s="321"/>
      <c r="O81" s="320"/>
      <c r="P81" s="322"/>
      <c r="Q81" s="322"/>
      <c r="R81" s="323"/>
      <c r="S81" s="320"/>
      <c r="T81" s="320"/>
      <c r="U81" s="324"/>
      <c r="V81" s="324"/>
      <c r="W81" s="325"/>
      <c r="X81" s="320"/>
      <c r="Y81" s="320"/>
      <c r="Z81" s="325"/>
      <c r="AA81" s="326"/>
      <c r="AB81" s="326"/>
      <c r="AC81" s="325"/>
      <c r="AD81" s="327"/>
      <c r="AE81" s="326"/>
      <c r="AF81" s="321"/>
      <c r="AG81" s="321"/>
      <c r="AH81" s="321"/>
      <c r="AI81" s="321"/>
    </row>
    <row r="82" spans="1:35" s="315" customFormat="1" ht="25.5" customHeight="1">
      <c r="A82" s="314"/>
      <c r="D82" s="241"/>
      <c r="E82" s="316"/>
      <c r="F82" s="247"/>
      <c r="G82" s="247"/>
      <c r="H82" s="247"/>
      <c r="I82" s="317"/>
      <c r="J82" s="318"/>
      <c r="K82" s="319"/>
      <c r="L82" s="318"/>
      <c r="M82" s="320"/>
      <c r="N82" s="321"/>
      <c r="O82" s="320"/>
      <c r="P82" s="322"/>
      <c r="Q82" s="322"/>
      <c r="R82" s="323"/>
      <c r="S82" s="320"/>
      <c r="T82" s="320"/>
      <c r="U82" s="324"/>
      <c r="V82" s="324"/>
      <c r="W82" s="325"/>
      <c r="X82" s="320"/>
      <c r="Y82" s="320"/>
      <c r="Z82" s="325"/>
      <c r="AA82" s="326"/>
      <c r="AB82" s="326"/>
      <c r="AC82" s="325"/>
      <c r="AD82" s="327"/>
      <c r="AE82" s="326"/>
      <c r="AF82" s="321"/>
      <c r="AG82" s="321"/>
      <c r="AH82" s="321"/>
      <c r="AI82" s="321"/>
    </row>
    <row r="83" spans="1:35" s="315" customFormat="1" ht="25.5" customHeight="1">
      <c r="A83" s="314"/>
      <c r="D83" s="241"/>
      <c r="E83" s="316"/>
      <c r="F83" s="247"/>
      <c r="G83" s="247"/>
      <c r="H83" s="247"/>
      <c r="I83" s="317"/>
      <c r="J83" s="318"/>
      <c r="K83" s="319"/>
      <c r="L83" s="318"/>
      <c r="M83" s="320"/>
      <c r="N83" s="321"/>
      <c r="O83" s="320"/>
      <c r="P83" s="322"/>
      <c r="Q83" s="322"/>
      <c r="R83" s="323"/>
      <c r="S83" s="320"/>
      <c r="T83" s="320"/>
      <c r="U83" s="324"/>
      <c r="V83" s="324"/>
      <c r="W83" s="325"/>
      <c r="X83" s="320"/>
      <c r="Y83" s="320"/>
      <c r="Z83" s="325"/>
      <c r="AA83" s="326"/>
      <c r="AB83" s="326"/>
      <c r="AC83" s="325"/>
      <c r="AD83" s="327"/>
      <c r="AE83" s="326"/>
      <c r="AF83" s="321"/>
      <c r="AG83" s="321"/>
      <c r="AH83" s="321"/>
      <c r="AI83" s="321"/>
    </row>
    <row r="84" spans="1:35" s="315" customFormat="1" ht="25.5" customHeight="1">
      <c r="A84" s="314"/>
      <c r="D84" s="241"/>
      <c r="E84" s="316"/>
      <c r="F84" s="247"/>
      <c r="G84" s="247"/>
      <c r="H84" s="247"/>
      <c r="I84" s="317"/>
      <c r="J84" s="318"/>
      <c r="K84" s="319"/>
      <c r="L84" s="318"/>
      <c r="M84" s="320"/>
      <c r="N84" s="321"/>
      <c r="O84" s="320"/>
      <c r="P84" s="322"/>
      <c r="Q84" s="322"/>
      <c r="R84" s="323"/>
      <c r="S84" s="320"/>
      <c r="T84" s="320"/>
      <c r="U84" s="324"/>
      <c r="V84" s="324"/>
      <c r="W84" s="325"/>
      <c r="X84" s="320"/>
      <c r="Y84" s="320"/>
      <c r="Z84" s="325"/>
      <c r="AA84" s="326"/>
      <c r="AB84" s="326"/>
      <c r="AC84" s="325"/>
      <c r="AD84" s="327"/>
      <c r="AE84" s="326"/>
      <c r="AF84" s="321"/>
      <c r="AG84" s="321"/>
      <c r="AH84" s="321"/>
      <c r="AI84" s="321"/>
    </row>
    <row r="85" spans="1:35" s="315" customFormat="1" ht="25.5" customHeight="1">
      <c r="A85" s="314"/>
      <c r="D85" s="241"/>
      <c r="E85" s="316"/>
      <c r="F85" s="247"/>
      <c r="G85" s="247"/>
      <c r="H85" s="247"/>
      <c r="I85" s="317"/>
      <c r="J85" s="318"/>
      <c r="K85" s="319"/>
      <c r="L85" s="318"/>
      <c r="M85" s="320"/>
      <c r="N85" s="321"/>
      <c r="O85" s="320"/>
      <c r="P85" s="322"/>
      <c r="Q85" s="322"/>
      <c r="R85" s="323"/>
      <c r="S85" s="320"/>
      <c r="T85" s="320"/>
      <c r="U85" s="324"/>
      <c r="V85" s="324"/>
      <c r="W85" s="325"/>
      <c r="X85" s="320"/>
      <c r="Y85" s="320"/>
      <c r="Z85" s="325"/>
      <c r="AA85" s="326"/>
      <c r="AB85" s="326"/>
      <c r="AC85" s="325"/>
      <c r="AD85" s="327"/>
      <c r="AE85" s="326"/>
      <c r="AF85" s="321"/>
      <c r="AG85" s="321"/>
      <c r="AH85" s="321"/>
      <c r="AI85" s="321"/>
    </row>
    <row r="86" spans="1:35" s="315" customFormat="1" ht="25.5" customHeight="1">
      <c r="A86" s="314"/>
      <c r="D86" s="241"/>
      <c r="E86" s="316"/>
      <c r="F86" s="247"/>
      <c r="G86" s="247"/>
      <c r="H86" s="247"/>
      <c r="I86" s="317"/>
      <c r="J86" s="318"/>
      <c r="K86" s="319"/>
      <c r="L86" s="318"/>
      <c r="M86" s="320"/>
      <c r="N86" s="321"/>
      <c r="O86" s="320"/>
      <c r="P86" s="322"/>
      <c r="Q86" s="322"/>
      <c r="R86" s="323"/>
      <c r="S86" s="320"/>
      <c r="T86" s="320"/>
      <c r="U86" s="324"/>
      <c r="V86" s="324"/>
      <c r="W86" s="325"/>
      <c r="X86" s="320"/>
      <c r="Y86" s="320"/>
      <c r="Z86" s="325"/>
      <c r="AA86" s="326"/>
      <c r="AB86" s="326"/>
      <c r="AC86" s="325"/>
      <c r="AD86" s="327"/>
      <c r="AE86" s="326"/>
      <c r="AF86" s="321"/>
      <c r="AG86" s="321"/>
      <c r="AH86" s="321"/>
      <c r="AI86" s="321"/>
    </row>
    <row r="87" spans="1:35" s="315" customFormat="1" ht="25.5" customHeight="1">
      <c r="A87" s="314"/>
      <c r="D87" s="241"/>
      <c r="E87" s="316"/>
      <c r="F87" s="247"/>
      <c r="G87" s="247"/>
      <c r="H87" s="247"/>
      <c r="I87" s="317"/>
      <c r="J87" s="318"/>
      <c r="K87" s="319"/>
      <c r="L87" s="318"/>
      <c r="M87" s="320"/>
      <c r="N87" s="321"/>
      <c r="O87" s="320"/>
      <c r="P87" s="322"/>
      <c r="Q87" s="322"/>
      <c r="R87" s="323"/>
      <c r="S87" s="320"/>
      <c r="T87" s="320"/>
      <c r="U87" s="324"/>
      <c r="V87" s="324"/>
      <c r="W87" s="325"/>
      <c r="X87" s="320"/>
      <c r="Y87" s="320"/>
      <c r="Z87" s="325"/>
      <c r="AA87" s="326"/>
      <c r="AB87" s="326"/>
      <c r="AC87" s="325"/>
      <c r="AD87" s="327"/>
      <c r="AE87" s="326"/>
      <c r="AF87" s="321"/>
      <c r="AG87" s="321"/>
      <c r="AH87" s="321"/>
      <c r="AI87" s="321"/>
    </row>
    <row r="88" spans="1:35" s="315" customFormat="1" ht="25.5" customHeight="1">
      <c r="A88" s="314"/>
      <c r="D88" s="241"/>
      <c r="E88" s="316"/>
      <c r="F88" s="247"/>
      <c r="G88" s="247"/>
      <c r="H88" s="247"/>
      <c r="I88" s="317"/>
      <c r="J88" s="318"/>
      <c r="K88" s="319"/>
      <c r="L88" s="318"/>
      <c r="M88" s="320"/>
      <c r="N88" s="321"/>
      <c r="O88" s="320"/>
      <c r="P88" s="322"/>
      <c r="Q88" s="322"/>
      <c r="R88" s="323"/>
      <c r="S88" s="320"/>
      <c r="T88" s="320"/>
      <c r="U88" s="324"/>
      <c r="V88" s="324"/>
      <c r="W88" s="325"/>
      <c r="X88" s="320"/>
      <c r="Y88" s="320"/>
      <c r="Z88" s="325"/>
      <c r="AA88" s="326"/>
      <c r="AB88" s="326"/>
      <c r="AC88" s="325"/>
      <c r="AD88" s="327"/>
      <c r="AE88" s="326"/>
      <c r="AF88" s="321"/>
      <c r="AG88" s="321"/>
      <c r="AH88" s="321"/>
      <c r="AI88" s="321"/>
    </row>
    <row r="89" spans="1:35" s="315" customFormat="1" ht="25.5" customHeight="1">
      <c r="A89" s="314"/>
      <c r="D89" s="241"/>
      <c r="E89" s="316"/>
      <c r="F89" s="247"/>
      <c r="G89" s="247"/>
      <c r="H89" s="247"/>
      <c r="I89" s="317"/>
      <c r="J89" s="318"/>
      <c r="K89" s="319"/>
      <c r="L89" s="318"/>
      <c r="M89" s="320"/>
      <c r="N89" s="321"/>
      <c r="O89" s="320"/>
      <c r="P89" s="322"/>
      <c r="Q89" s="322"/>
      <c r="R89" s="323"/>
      <c r="S89" s="320"/>
      <c r="T89" s="320"/>
      <c r="U89" s="324"/>
      <c r="V89" s="324"/>
      <c r="W89" s="325"/>
      <c r="X89" s="320"/>
      <c r="Y89" s="320"/>
      <c r="Z89" s="325"/>
      <c r="AA89" s="326"/>
      <c r="AB89" s="326"/>
      <c r="AC89" s="325"/>
      <c r="AD89" s="327"/>
      <c r="AE89" s="326"/>
      <c r="AF89" s="321"/>
      <c r="AG89" s="321"/>
      <c r="AH89" s="321"/>
      <c r="AI89" s="321"/>
    </row>
    <row r="90" spans="1:35" s="315" customFormat="1" ht="25.5" customHeight="1">
      <c r="A90" s="314"/>
      <c r="D90" s="241"/>
      <c r="E90" s="316"/>
      <c r="F90" s="247"/>
      <c r="G90" s="247"/>
      <c r="H90" s="247"/>
      <c r="I90" s="317"/>
      <c r="J90" s="318"/>
      <c r="K90" s="319"/>
      <c r="L90" s="318"/>
      <c r="M90" s="320"/>
      <c r="N90" s="321"/>
      <c r="O90" s="320"/>
      <c r="P90" s="322"/>
      <c r="Q90" s="322"/>
      <c r="R90" s="323"/>
      <c r="S90" s="320"/>
      <c r="T90" s="320"/>
      <c r="U90" s="324"/>
      <c r="V90" s="324"/>
      <c r="W90" s="325"/>
      <c r="X90" s="320"/>
      <c r="Y90" s="320"/>
      <c r="Z90" s="325"/>
      <c r="AA90" s="326"/>
      <c r="AB90" s="326"/>
      <c r="AC90" s="325"/>
      <c r="AD90" s="327"/>
      <c r="AE90" s="326"/>
      <c r="AF90" s="321"/>
      <c r="AG90" s="321"/>
      <c r="AH90" s="321"/>
      <c r="AI90" s="321"/>
    </row>
    <row r="91" spans="1:35" s="315" customFormat="1" ht="25.5" customHeight="1">
      <c r="A91" s="314"/>
      <c r="D91" s="241"/>
      <c r="E91" s="316"/>
      <c r="F91" s="247"/>
      <c r="G91" s="247"/>
      <c r="H91" s="247"/>
      <c r="I91" s="317"/>
      <c r="J91" s="318"/>
      <c r="K91" s="319"/>
      <c r="L91" s="318"/>
      <c r="M91" s="320"/>
      <c r="N91" s="321"/>
      <c r="O91" s="320"/>
      <c r="P91" s="322"/>
      <c r="Q91" s="322"/>
      <c r="R91" s="323"/>
      <c r="S91" s="320"/>
      <c r="T91" s="320"/>
      <c r="U91" s="324"/>
      <c r="V91" s="324"/>
      <c r="W91" s="325"/>
      <c r="X91" s="320"/>
      <c r="Y91" s="320"/>
      <c r="Z91" s="325"/>
      <c r="AA91" s="326"/>
      <c r="AB91" s="326"/>
      <c r="AC91" s="325"/>
      <c r="AD91" s="327"/>
      <c r="AE91" s="326"/>
      <c r="AF91" s="321"/>
      <c r="AG91" s="321"/>
      <c r="AH91" s="321"/>
      <c r="AI91" s="321"/>
    </row>
    <row r="92" spans="1:35" s="315" customFormat="1" ht="25.5" customHeight="1">
      <c r="A92" s="314"/>
      <c r="D92" s="241"/>
      <c r="E92" s="316"/>
      <c r="F92" s="247"/>
      <c r="G92" s="247"/>
      <c r="H92" s="247"/>
      <c r="I92" s="317"/>
      <c r="J92" s="318"/>
      <c r="K92" s="319"/>
      <c r="L92" s="318"/>
      <c r="M92" s="320"/>
      <c r="N92" s="321"/>
      <c r="O92" s="320"/>
      <c r="P92" s="322"/>
      <c r="Q92" s="322"/>
      <c r="R92" s="323"/>
      <c r="S92" s="320"/>
      <c r="T92" s="320"/>
      <c r="U92" s="324"/>
      <c r="V92" s="324"/>
      <c r="W92" s="325"/>
      <c r="X92" s="320"/>
      <c r="Y92" s="320"/>
      <c r="Z92" s="325"/>
      <c r="AA92" s="326"/>
      <c r="AB92" s="326"/>
      <c r="AC92" s="325"/>
      <c r="AD92" s="327"/>
      <c r="AE92" s="326"/>
      <c r="AF92" s="321"/>
      <c r="AG92" s="321"/>
      <c r="AH92" s="321"/>
      <c r="AI92" s="321"/>
    </row>
    <row r="93" spans="1:35" s="315" customFormat="1" ht="25.5" customHeight="1">
      <c r="A93" s="314"/>
      <c r="D93" s="241"/>
      <c r="E93" s="316"/>
      <c r="F93" s="247"/>
      <c r="G93" s="247"/>
      <c r="H93" s="247"/>
      <c r="I93" s="317"/>
      <c r="J93" s="318"/>
      <c r="K93" s="319"/>
      <c r="L93" s="318"/>
      <c r="M93" s="320"/>
      <c r="N93" s="321"/>
      <c r="O93" s="320"/>
      <c r="P93" s="322"/>
      <c r="Q93" s="322"/>
      <c r="R93" s="323"/>
      <c r="S93" s="320"/>
      <c r="T93" s="320"/>
      <c r="U93" s="324"/>
      <c r="V93" s="324"/>
      <c r="W93" s="325"/>
      <c r="X93" s="320"/>
      <c r="Y93" s="320"/>
      <c r="Z93" s="325"/>
      <c r="AA93" s="326"/>
      <c r="AB93" s="326"/>
      <c r="AC93" s="325"/>
      <c r="AD93" s="327"/>
      <c r="AE93" s="326"/>
      <c r="AF93" s="321"/>
      <c r="AG93" s="321"/>
      <c r="AH93" s="321"/>
      <c r="AI93" s="321"/>
    </row>
    <row r="94" spans="1:35" s="315" customFormat="1" ht="25.5" customHeight="1">
      <c r="A94" s="314"/>
      <c r="D94" s="241"/>
      <c r="E94" s="316"/>
      <c r="F94" s="247"/>
      <c r="G94" s="247"/>
      <c r="H94" s="247"/>
      <c r="I94" s="317"/>
      <c r="J94" s="318"/>
      <c r="K94" s="319"/>
      <c r="L94" s="318"/>
      <c r="M94" s="320"/>
      <c r="N94" s="321"/>
      <c r="O94" s="320"/>
      <c r="P94" s="322"/>
      <c r="Q94" s="322"/>
      <c r="R94" s="323"/>
      <c r="S94" s="320"/>
      <c r="T94" s="320"/>
      <c r="U94" s="324"/>
      <c r="V94" s="324"/>
      <c r="W94" s="325"/>
      <c r="X94" s="320"/>
      <c r="Y94" s="320"/>
      <c r="Z94" s="325"/>
      <c r="AA94" s="326"/>
      <c r="AB94" s="326"/>
      <c r="AC94" s="325"/>
      <c r="AD94" s="327"/>
      <c r="AE94" s="326"/>
      <c r="AF94" s="321"/>
      <c r="AG94" s="321"/>
      <c r="AH94" s="321"/>
      <c r="AI94" s="321"/>
    </row>
    <row r="95" spans="1:35" s="315" customFormat="1" ht="25.5" customHeight="1">
      <c r="A95" s="314"/>
      <c r="D95" s="241"/>
      <c r="E95" s="316"/>
      <c r="F95" s="247"/>
      <c r="G95" s="247"/>
      <c r="H95" s="247"/>
      <c r="I95" s="317"/>
      <c r="J95" s="318"/>
      <c r="K95" s="319"/>
      <c r="L95" s="318"/>
      <c r="M95" s="320"/>
      <c r="N95" s="321"/>
      <c r="O95" s="320"/>
      <c r="P95" s="322"/>
      <c r="Q95" s="322"/>
      <c r="R95" s="323"/>
      <c r="S95" s="320"/>
      <c r="T95" s="320"/>
      <c r="U95" s="324"/>
      <c r="V95" s="324"/>
      <c r="W95" s="325"/>
      <c r="X95" s="320"/>
      <c r="Y95" s="320"/>
      <c r="Z95" s="325"/>
      <c r="AA95" s="326"/>
      <c r="AB95" s="326"/>
      <c r="AC95" s="325"/>
      <c r="AD95" s="327"/>
      <c r="AE95" s="326"/>
      <c r="AF95" s="321"/>
      <c r="AG95" s="321"/>
      <c r="AH95" s="321"/>
      <c r="AI95" s="321"/>
    </row>
    <row r="96" spans="1:35" s="315" customFormat="1" ht="25.5" customHeight="1">
      <c r="A96" s="314"/>
      <c r="D96" s="241"/>
      <c r="E96" s="316"/>
      <c r="F96" s="247"/>
      <c r="G96" s="247"/>
      <c r="H96" s="247"/>
      <c r="I96" s="317"/>
      <c r="J96" s="318"/>
      <c r="K96" s="319"/>
      <c r="L96" s="318"/>
      <c r="M96" s="320"/>
      <c r="N96" s="321"/>
      <c r="O96" s="320"/>
      <c r="P96" s="322"/>
      <c r="Q96" s="322"/>
      <c r="R96" s="323"/>
      <c r="S96" s="320"/>
      <c r="T96" s="320"/>
      <c r="U96" s="324"/>
      <c r="V96" s="324"/>
      <c r="W96" s="325"/>
      <c r="X96" s="320"/>
      <c r="Y96" s="320"/>
      <c r="Z96" s="325"/>
      <c r="AA96" s="326"/>
      <c r="AB96" s="326"/>
      <c r="AC96" s="325"/>
      <c r="AD96" s="327"/>
      <c r="AE96" s="326"/>
      <c r="AF96" s="321"/>
      <c r="AG96" s="321"/>
      <c r="AH96" s="321"/>
      <c r="AI96" s="321"/>
    </row>
    <row r="97" spans="1:35" s="315" customFormat="1" ht="25.5" customHeight="1">
      <c r="A97" s="314"/>
      <c r="D97" s="241"/>
      <c r="E97" s="316"/>
      <c r="F97" s="247"/>
      <c r="G97" s="247"/>
      <c r="H97" s="247"/>
      <c r="I97" s="317"/>
      <c r="J97" s="318"/>
      <c r="K97" s="319"/>
      <c r="L97" s="318"/>
      <c r="M97" s="320"/>
      <c r="N97" s="321"/>
      <c r="O97" s="320"/>
      <c r="P97" s="322"/>
      <c r="Q97" s="322"/>
      <c r="R97" s="323"/>
      <c r="S97" s="320"/>
      <c r="T97" s="320"/>
      <c r="U97" s="324"/>
      <c r="V97" s="324"/>
      <c r="W97" s="325"/>
      <c r="X97" s="320"/>
      <c r="Y97" s="320"/>
      <c r="Z97" s="325"/>
      <c r="AA97" s="326"/>
      <c r="AB97" s="326"/>
      <c r="AC97" s="325"/>
      <c r="AD97" s="327"/>
      <c r="AE97" s="326"/>
      <c r="AF97" s="321"/>
      <c r="AG97" s="321"/>
      <c r="AH97" s="321"/>
      <c r="AI97" s="321"/>
    </row>
    <row r="98" spans="1:35" s="315" customFormat="1" ht="25.5" customHeight="1">
      <c r="A98" s="314"/>
      <c r="D98" s="241"/>
      <c r="E98" s="316"/>
      <c r="F98" s="247"/>
      <c r="G98" s="247"/>
      <c r="H98" s="247"/>
      <c r="I98" s="317"/>
      <c r="J98" s="318"/>
      <c r="K98" s="319"/>
      <c r="L98" s="318"/>
      <c r="M98" s="320"/>
      <c r="N98" s="321"/>
      <c r="O98" s="320"/>
      <c r="P98" s="322"/>
      <c r="Q98" s="322"/>
      <c r="R98" s="323"/>
      <c r="S98" s="320"/>
      <c r="T98" s="320"/>
      <c r="U98" s="324"/>
      <c r="V98" s="324"/>
      <c r="W98" s="325"/>
      <c r="X98" s="320"/>
      <c r="Y98" s="320"/>
      <c r="Z98" s="325"/>
      <c r="AA98" s="326"/>
      <c r="AB98" s="326"/>
      <c r="AC98" s="325"/>
      <c r="AD98" s="327"/>
      <c r="AE98" s="326"/>
      <c r="AF98" s="321"/>
      <c r="AG98" s="321"/>
      <c r="AH98" s="321"/>
      <c r="AI98" s="321"/>
    </row>
    <row r="99" spans="1:35" s="315" customFormat="1" ht="25.5" customHeight="1">
      <c r="A99" s="314"/>
      <c r="D99" s="241"/>
      <c r="E99" s="316"/>
      <c r="F99" s="247"/>
      <c r="G99" s="247"/>
      <c r="H99" s="247"/>
      <c r="I99" s="317"/>
      <c r="J99" s="318"/>
      <c r="K99" s="319"/>
      <c r="L99" s="318"/>
      <c r="M99" s="320"/>
      <c r="N99" s="321"/>
      <c r="O99" s="320"/>
      <c r="P99" s="322"/>
      <c r="Q99" s="322"/>
      <c r="R99" s="323"/>
      <c r="S99" s="320"/>
      <c r="T99" s="320"/>
      <c r="U99" s="324"/>
      <c r="V99" s="324"/>
      <c r="W99" s="325"/>
      <c r="X99" s="320"/>
      <c r="Y99" s="320"/>
      <c r="Z99" s="325"/>
      <c r="AA99" s="326"/>
      <c r="AB99" s="326"/>
      <c r="AC99" s="325"/>
      <c r="AD99" s="327"/>
      <c r="AE99" s="326"/>
      <c r="AF99" s="321"/>
      <c r="AG99" s="321"/>
      <c r="AH99" s="321"/>
      <c r="AI99" s="321"/>
    </row>
    <row r="100" spans="1:35" s="315" customFormat="1" ht="25.5" customHeight="1">
      <c r="A100" s="314"/>
      <c r="D100" s="241"/>
      <c r="E100" s="316"/>
      <c r="F100" s="247"/>
      <c r="G100" s="247"/>
      <c r="H100" s="247"/>
      <c r="I100" s="317"/>
      <c r="J100" s="318"/>
      <c r="K100" s="319"/>
      <c r="L100" s="318"/>
      <c r="M100" s="320"/>
      <c r="N100" s="321"/>
      <c r="O100" s="320"/>
      <c r="P100" s="322"/>
      <c r="Q100" s="322"/>
      <c r="R100" s="323"/>
      <c r="S100" s="320"/>
      <c r="T100" s="320"/>
      <c r="U100" s="324"/>
      <c r="V100" s="324"/>
      <c r="W100" s="325"/>
      <c r="X100" s="320"/>
      <c r="Y100" s="320"/>
      <c r="Z100" s="325"/>
      <c r="AA100" s="326"/>
      <c r="AB100" s="326"/>
      <c r="AC100" s="325"/>
      <c r="AD100" s="327"/>
      <c r="AE100" s="326"/>
      <c r="AF100" s="321"/>
      <c r="AG100" s="321"/>
      <c r="AH100" s="321"/>
      <c r="AI100" s="321"/>
    </row>
    <row r="101" spans="1:35" s="315" customFormat="1" ht="25.5" customHeight="1">
      <c r="A101" s="314"/>
      <c r="D101" s="241"/>
      <c r="E101" s="316"/>
      <c r="F101" s="247"/>
      <c r="G101" s="247"/>
      <c r="H101" s="247"/>
      <c r="I101" s="317"/>
      <c r="J101" s="318"/>
      <c r="K101" s="319"/>
      <c r="L101" s="318"/>
      <c r="M101" s="320"/>
      <c r="N101" s="321"/>
      <c r="O101" s="320"/>
      <c r="P101" s="322"/>
      <c r="Q101" s="322"/>
      <c r="R101" s="323"/>
      <c r="S101" s="320"/>
      <c r="T101" s="320"/>
      <c r="U101" s="324"/>
      <c r="V101" s="324"/>
      <c r="W101" s="325"/>
      <c r="X101" s="320"/>
      <c r="Y101" s="320"/>
      <c r="Z101" s="325"/>
      <c r="AA101" s="326"/>
      <c r="AB101" s="326"/>
      <c r="AC101" s="325"/>
      <c r="AD101" s="327"/>
      <c r="AE101" s="326"/>
      <c r="AF101" s="321"/>
      <c r="AG101" s="321"/>
      <c r="AH101" s="321"/>
      <c r="AI101" s="321"/>
    </row>
    <row r="102" spans="1:35" s="315" customFormat="1" ht="25.5" customHeight="1">
      <c r="A102" s="314"/>
      <c r="D102" s="241"/>
      <c r="E102" s="316"/>
      <c r="F102" s="247"/>
      <c r="G102" s="247"/>
      <c r="H102" s="247"/>
      <c r="I102" s="317"/>
      <c r="J102" s="318"/>
      <c r="K102" s="319"/>
      <c r="L102" s="318"/>
      <c r="M102" s="320"/>
      <c r="N102" s="321"/>
      <c r="O102" s="320"/>
      <c r="P102" s="322"/>
      <c r="Q102" s="322"/>
      <c r="R102" s="323"/>
      <c r="S102" s="320"/>
      <c r="T102" s="320"/>
      <c r="U102" s="324"/>
      <c r="V102" s="324"/>
      <c r="W102" s="325"/>
      <c r="X102" s="320"/>
      <c r="Y102" s="320"/>
      <c r="Z102" s="325"/>
      <c r="AA102" s="326"/>
      <c r="AB102" s="326"/>
      <c r="AC102" s="325"/>
      <c r="AD102" s="327"/>
      <c r="AE102" s="326"/>
      <c r="AF102" s="321"/>
      <c r="AG102" s="321"/>
      <c r="AH102" s="321"/>
      <c r="AI102" s="321"/>
    </row>
    <row r="103" spans="1:35" s="315" customFormat="1" ht="25.5" customHeight="1">
      <c r="A103" s="314"/>
      <c r="D103" s="241"/>
      <c r="E103" s="316"/>
      <c r="F103" s="247"/>
      <c r="G103" s="247"/>
      <c r="H103" s="247"/>
      <c r="I103" s="317"/>
      <c r="J103" s="318"/>
      <c r="K103" s="319"/>
      <c r="L103" s="318"/>
      <c r="M103" s="320"/>
      <c r="N103" s="321"/>
      <c r="O103" s="320"/>
      <c r="P103" s="322"/>
      <c r="Q103" s="322"/>
      <c r="R103" s="323"/>
      <c r="S103" s="320"/>
      <c r="T103" s="320"/>
      <c r="U103" s="324"/>
      <c r="V103" s="324"/>
      <c r="W103" s="325"/>
      <c r="X103" s="320"/>
      <c r="Y103" s="320"/>
      <c r="Z103" s="325"/>
      <c r="AA103" s="326"/>
      <c r="AB103" s="326"/>
      <c r="AC103" s="325"/>
      <c r="AD103" s="327"/>
      <c r="AE103" s="326"/>
      <c r="AF103" s="321"/>
      <c r="AG103" s="321"/>
      <c r="AH103" s="321"/>
      <c r="AI103" s="321"/>
    </row>
    <row r="104" spans="1:35" s="315" customFormat="1" ht="25.5" customHeight="1">
      <c r="A104" s="314"/>
      <c r="D104" s="241"/>
      <c r="E104" s="316"/>
      <c r="F104" s="247"/>
      <c r="G104" s="247"/>
      <c r="H104" s="247"/>
      <c r="I104" s="317"/>
      <c r="J104" s="318"/>
      <c r="K104" s="319"/>
      <c r="L104" s="318"/>
      <c r="M104" s="320"/>
      <c r="N104" s="321"/>
      <c r="O104" s="320"/>
      <c r="P104" s="322"/>
      <c r="Q104" s="322"/>
      <c r="R104" s="323"/>
      <c r="S104" s="320"/>
      <c r="T104" s="320"/>
      <c r="U104" s="324"/>
      <c r="V104" s="324"/>
      <c r="W104" s="325"/>
      <c r="X104" s="320"/>
      <c r="Y104" s="320"/>
      <c r="Z104" s="325"/>
      <c r="AA104" s="326"/>
      <c r="AB104" s="326"/>
      <c r="AC104" s="325"/>
      <c r="AD104" s="327"/>
      <c r="AE104" s="326"/>
      <c r="AF104" s="321"/>
      <c r="AG104" s="321"/>
      <c r="AH104" s="321"/>
      <c r="AI104" s="321"/>
    </row>
    <row r="105" spans="1:35" s="315" customFormat="1" ht="25.5" customHeight="1">
      <c r="A105" s="314"/>
      <c r="D105" s="241"/>
      <c r="E105" s="316"/>
      <c r="F105" s="247"/>
      <c r="G105" s="247"/>
      <c r="H105" s="247"/>
      <c r="I105" s="317"/>
      <c r="J105" s="318"/>
      <c r="K105" s="319"/>
      <c r="L105" s="318"/>
      <c r="M105" s="320"/>
      <c r="N105" s="321"/>
      <c r="O105" s="320"/>
      <c r="P105" s="322"/>
      <c r="Q105" s="322"/>
      <c r="R105" s="323"/>
      <c r="S105" s="320"/>
      <c r="T105" s="320"/>
      <c r="U105" s="324"/>
      <c r="V105" s="324"/>
      <c r="W105" s="325"/>
      <c r="X105" s="320"/>
      <c r="Y105" s="320"/>
      <c r="Z105" s="325"/>
      <c r="AA105" s="326"/>
      <c r="AB105" s="326"/>
      <c r="AC105" s="325"/>
      <c r="AD105" s="327"/>
      <c r="AE105" s="326"/>
      <c r="AF105" s="321"/>
      <c r="AG105" s="321"/>
      <c r="AH105" s="321"/>
      <c r="AI105" s="321"/>
    </row>
    <row r="106" spans="1:35" s="315" customFormat="1" ht="25.5" customHeight="1">
      <c r="A106" s="314"/>
      <c r="D106" s="241"/>
      <c r="E106" s="316"/>
      <c r="F106" s="247"/>
      <c r="G106" s="247"/>
      <c r="H106" s="247"/>
      <c r="I106" s="317"/>
      <c r="J106" s="318"/>
      <c r="K106" s="319"/>
      <c r="L106" s="318"/>
      <c r="M106" s="320"/>
      <c r="N106" s="321"/>
      <c r="O106" s="320"/>
      <c r="P106" s="322"/>
      <c r="Q106" s="322"/>
      <c r="R106" s="323"/>
      <c r="S106" s="320"/>
      <c r="T106" s="320"/>
      <c r="U106" s="324"/>
      <c r="V106" s="324"/>
      <c r="W106" s="325"/>
      <c r="X106" s="320"/>
      <c r="Y106" s="320"/>
      <c r="Z106" s="325"/>
      <c r="AA106" s="326"/>
      <c r="AB106" s="326"/>
      <c r="AC106" s="325"/>
      <c r="AD106" s="327"/>
      <c r="AE106" s="326"/>
      <c r="AF106" s="321"/>
      <c r="AG106" s="321"/>
      <c r="AH106" s="321"/>
      <c r="AI106" s="321"/>
    </row>
    <row r="107" spans="1:35" s="315" customFormat="1" ht="25.5" customHeight="1">
      <c r="A107" s="314"/>
      <c r="D107" s="241"/>
      <c r="E107" s="316"/>
      <c r="F107" s="247"/>
      <c r="G107" s="247"/>
      <c r="H107" s="247"/>
      <c r="I107" s="317"/>
      <c r="J107" s="318"/>
      <c r="K107" s="319"/>
      <c r="L107" s="318"/>
      <c r="M107" s="320"/>
      <c r="N107" s="321"/>
      <c r="O107" s="320"/>
      <c r="P107" s="322"/>
      <c r="Q107" s="322"/>
      <c r="R107" s="323"/>
      <c r="S107" s="320"/>
      <c r="T107" s="320"/>
      <c r="U107" s="324"/>
      <c r="V107" s="324"/>
      <c r="W107" s="325"/>
      <c r="X107" s="320"/>
      <c r="Y107" s="320"/>
      <c r="Z107" s="325"/>
      <c r="AA107" s="326"/>
      <c r="AB107" s="326"/>
      <c r="AC107" s="325"/>
      <c r="AD107" s="327"/>
      <c r="AE107" s="326"/>
      <c r="AF107" s="321"/>
      <c r="AG107" s="321"/>
      <c r="AH107" s="321"/>
      <c r="AI107" s="321"/>
    </row>
    <row r="108" spans="1:35" s="315" customFormat="1" ht="25.5" customHeight="1">
      <c r="A108" s="314"/>
      <c r="D108" s="241"/>
      <c r="E108" s="316"/>
      <c r="F108" s="247"/>
      <c r="G108" s="247"/>
      <c r="H108" s="247"/>
      <c r="I108" s="317"/>
      <c r="J108" s="318"/>
      <c r="K108" s="319"/>
      <c r="L108" s="318"/>
      <c r="M108" s="320"/>
      <c r="N108" s="321"/>
      <c r="O108" s="320"/>
      <c r="P108" s="322"/>
      <c r="Q108" s="322"/>
      <c r="R108" s="323"/>
      <c r="S108" s="320"/>
      <c r="T108" s="320"/>
      <c r="U108" s="324"/>
      <c r="V108" s="324"/>
      <c r="W108" s="325"/>
      <c r="X108" s="320"/>
      <c r="Y108" s="320"/>
      <c r="Z108" s="325"/>
      <c r="AA108" s="326"/>
      <c r="AB108" s="326"/>
      <c r="AC108" s="325"/>
      <c r="AD108" s="327"/>
      <c r="AE108" s="326"/>
      <c r="AF108" s="321"/>
      <c r="AG108" s="321"/>
      <c r="AH108" s="321"/>
      <c r="AI108" s="321"/>
    </row>
    <row r="109" spans="1:35" s="315" customFormat="1" ht="25.5" customHeight="1">
      <c r="A109" s="314"/>
      <c r="D109" s="241"/>
      <c r="E109" s="316"/>
      <c r="F109" s="247"/>
      <c r="G109" s="247"/>
      <c r="H109" s="247"/>
      <c r="I109" s="317"/>
      <c r="J109" s="318"/>
      <c r="K109" s="319"/>
      <c r="L109" s="318"/>
      <c r="M109" s="320"/>
      <c r="N109" s="321"/>
      <c r="O109" s="320"/>
      <c r="P109" s="322"/>
      <c r="Q109" s="322"/>
      <c r="R109" s="323"/>
      <c r="S109" s="320"/>
      <c r="T109" s="320"/>
      <c r="U109" s="324"/>
      <c r="V109" s="324"/>
      <c r="W109" s="325"/>
      <c r="X109" s="320"/>
      <c r="Y109" s="320"/>
      <c r="Z109" s="325"/>
      <c r="AA109" s="326"/>
      <c r="AB109" s="326"/>
      <c r="AC109" s="325"/>
      <c r="AD109" s="327"/>
      <c r="AE109" s="326"/>
      <c r="AF109" s="321"/>
      <c r="AG109" s="321"/>
      <c r="AH109" s="321"/>
      <c r="AI109" s="321"/>
    </row>
    <row r="110" spans="1:35" s="315" customFormat="1" ht="25.5" customHeight="1">
      <c r="A110" s="314"/>
      <c r="D110" s="241"/>
      <c r="E110" s="316"/>
      <c r="F110" s="247"/>
      <c r="G110" s="247"/>
      <c r="H110" s="247"/>
      <c r="I110" s="317"/>
      <c r="J110" s="318"/>
      <c r="K110" s="319"/>
      <c r="L110" s="318"/>
      <c r="M110" s="320"/>
      <c r="N110" s="321"/>
      <c r="O110" s="320"/>
      <c r="P110" s="322"/>
      <c r="Q110" s="322"/>
      <c r="R110" s="323"/>
      <c r="S110" s="320"/>
      <c r="T110" s="320"/>
      <c r="U110" s="324"/>
      <c r="V110" s="324"/>
      <c r="W110" s="325"/>
      <c r="X110" s="320"/>
      <c r="Y110" s="320"/>
      <c r="Z110" s="325"/>
      <c r="AA110" s="326"/>
      <c r="AB110" s="326"/>
      <c r="AC110" s="325"/>
      <c r="AD110" s="327"/>
      <c r="AE110" s="326"/>
      <c r="AF110" s="321"/>
      <c r="AG110" s="321"/>
      <c r="AH110" s="321"/>
      <c r="AI110" s="321"/>
    </row>
    <row r="111" spans="1:35" s="315" customFormat="1" ht="25.5" customHeight="1">
      <c r="A111" s="314"/>
      <c r="D111" s="241"/>
      <c r="E111" s="316"/>
      <c r="F111" s="247"/>
      <c r="G111" s="247"/>
      <c r="H111" s="247"/>
      <c r="I111" s="317"/>
      <c r="J111" s="318"/>
      <c r="K111" s="319"/>
      <c r="L111" s="318"/>
      <c r="M111" s="320"/>
      <c r="N111" s="321"/>
      <c r="O111" s="320"/>
      <c r="P111" s="322"/>
      <c r="Q111" s="322"/>
      <c r="R111" s="323"/>
      <c r="S111" s="320"/>
      <c r="T111" s="320"/>
      <c r="U111" s="324"/>
      <c r="V111" s="324"/>
      <c r="W111" s="325"/>
      <c r="X111" s="320"/>
      <c r="Y111" s="320"/>
      <c r="Z111" s="325"/>
      <c r="AA111" s="326"/>
      <c r="AB111" s="326"/>
      <c r="AC111" s="325"/>
      <c r="AD111" s="327"/>
      <c r="AE111" s="326"/>
      <c r="AF111" s="321"/>
      <c r="AG111" s="321"/>
      <c r="AH111" s="321"/>
      <c r="AI111" s="321"/>
    </row>
    <row r="112" spans="1:35" s="315" customFormat="1" ht="25.5" customHeight="1">
      <c r="A112" s="314"/>
      <c r="D112" s="241"/>
      <c r="E112" s="316"/>
      <c r="F112" s="247"/>
      <c r="G112" s="247"/>
      <c r="H112" s="247"/>
      <c r="I112" s="317"/>
      <c r="J112" s="318"/>
      <c r="K112" s="319"/>
      <c r="L112" s="318"/>
      <c r="M112" s="320"/>
      <c r="N112" s="321"/>
      <c r="O112" s="320"/>
      <c r="P112" s="322"/>
      <c r="Q112" s="322"/>
      <c r="R112" s="323"/>
      <c r="S112" s="320"/>
      <c r="T112" s="320"/>
      <c r="U112" s="324"/>
      <c r="V112" s="324"/>
      <c r="W112" s="325"/>
      <c r="X112" s="320"/>
      <c r="Y112" s="320"/>
      <c r="Z112" s="325"/>
      <c r="AA112" s="326"/>
      <c r="AB112" s="326"/>
      <c r="AC112" s="325"/>
      <c r="AD112" s="327"/>
      <c r="AE112" s="326"/>
      <c r="AF112" s="321"/>
      <c r="AG112" s="321"/>
      <c r="AH112" s="321"/>
      <c r="AI112" s="321"/>
    </row>
    <row r="113" spans="1:35" s="315" customFormat="1" ht="25.5" customHeight="1">
      <c r="A113" s="314"/>
      <c r="D113" s="241"/>
      <c r="E113" s="316"/>
      <c r="F113" s="247"/>
      <c r="G113" s="247"/>
      <c r="H113" s="247"/>
      <c r="I113" s="317"/>
      <c r="J113" s="318"/>
      <c r="K113" s="319"/>
      <c r="L113" s="318"/>
      <c r="M113" s="320"/>
      <c r="N113" s="321"/>
      <c r="O113" s="320"/>
      <c r="P113" s="322"/>
      <c r="Q113" s="322"/>
      <c r="R113" s="323"/>
      <c r="S113" s="320"/>
      <c r="T113" s="320"/>
      <c r="U113" s="324"/>
      <c r="V113" s="324"/>
      <c r="W113" s="325"/>
      <c r="X113" s="320"/>
      <c r="Y113" s="320"/>
      <c r="Z113" s="325"/>
      <c r="AA113" s="326"/>
      <c r="AB113" s="326"/>
      <c r="AC113" s="325"/>
      <c r="AD113" s="327"/>
      <c r="AE113" s="326"/>
      <c r="AF113" s="321"/>
      <c r="AG113" s="321"/>
      <c r="AH113" s="321"/>
      <c r="AI113" s="321"/>
    </row>
    <row r="114" spans="1:35" s="315" customFormat="1" ht="25.5" customHeight="1">
      <c r="A114" s="314"/>
      <c r="D114" s="241"/>
      <c r="E114" s="316"/>
      <c r="F114" s="247"/>
      <c r="G114" s="247"/>
      <c r="H114" s="247"/>
      <c r="I114" s="317"/>
      <c r="J114" s="318"/>
      <c r="K114" s="319"/>
      <c r="L114" s="318"/>
      <c r="M114" s="320"/>
      <c r="N114" s="321"/>
      <c r="O114" s="320"/>
      <c r="P114" s="322"/>
      <c r="Q114" s="322"/>
      <c r="R114" s="323"/>
      <c r="S114" s="320"/>
      <c r="T114" s="320"/>
      <c r="U114" s="324"/>
      <c r="V114" s="324"/>
      <c r="W114" s="325"/>
      <c r="X114" s="320"/>
      <c r="Y114" s="320"/>
      <c r="Z114" s="325"/>
      <c r="AA114" s="326"/>
      <c r="AB114" s="326"/>
      <c r="AC114" s="325"/>
      <c r="AD114" s="327"/>
      <c r="AE114" s="326"/>
      <c r="AF114" s="321"/>
      <c r="AG114" s="321"/>
      <c r="AH114" s="321"/>
      <c r="AI114" s="321"/>
    </row>
    <row r="115" spans="1:35" s="315" customFormat="1" ht="25.5" customHeight="1">
      <c r="A115" s="314"/>
      <c r="D115" s="241"/>
      <c r="E115" s="316"/>
      <c r="F115" s="247"/>
      <c r="G115" s="247"/>
      <c r="H115" s="247"/>
      <c r="I115" s="317"/>
      <c r="J115" s="318"/>
      <c r="K115" s="319"/>
      <c r="L115" s="318"/>
      <c r="M115" s="320"/>
      <c r="N115" s="321"/>
      <c r="O115" s="320"/>
      <c r="P115" s="322"/>
      <c r="Q115" s="322"/>
      <c r="R115" s="323"/>
      <c r="S115" s="320"/>
      <c r="T115" s="320"/>
      <c r="U115" s="324"/>
      <c r="V115" s="324"/>
      <c r="W115" s="325"/>
      <c r="X115" s="320"/>
      <c r="Y115" s="320"/>
      <c r="Z115" s="325"/>
      <c r="AA115" s="326"/>
      <c r="AB115" s="326"/>
      <c r="AC115" s="325"/>
      <c r="AD115" s="327"/>
      <c r="AE115" s="326"/>
      <c r="AF115" s="321"/>
      <c r="AG115" s="321"/>
      <c r="AH115" s="321"/>
      <c r="AI115" s="321"/>
    </row>
    <row r="116" spans="1:35" s="315" customFormat="1" ht="25.5" customHeight="1">
      <c r="A116" s="314"/>
      <c r="D116" s="241"/>
      <c r="E116" s="316"/>
      <c r="F116" s="247"/>
      <c r="G116" s="247"/>
      <c r="H116" s="247"/>
      <c r="I116" s="317"/>
      <c r="J116" s="318"/>
      <c r="K116" s="319"/>
      <c r="L116" s="318"/>
      <c r="M116" s="320"/>
      <c r="N116" s="321"/>
      <c r="O116" s="320"/>
      <c r="P116" s="322"/>
      <c r="Q116" s="322"/>
      <c r="R116" s="323"/>
      <c r="S116" s="320"/>
      <c r="T116" s="320"/>
      <c r="U116" s="324"/>
      <c r="V116" s="324"/>
      <c r="W116" s="325"/>
      <c r="X116" s="320"/>
      <c r="Y116" s="320"/>
      <c r="Z116" s="325"/>
      <c r="AA116" s="326"/>
      <c r="AB116" s="326"/>
      <c r="AC116" s="325"/>
      <c r="AD116" s="327"/>
      <c r="AE116" s="326"/>
      <c r="AF116" s="321"/>
      <c r="AG116" s="321"/>
      <c r="AH116" s="321"/>
      <c r="AI116" s="321"/>
    </row>
    <row r="117" spans="1:35" s="315" customFormat="1" ht="25.5" customHeight="1">
      <c r="A117" s="314"/>
      <c r="D117" s="241"/>
      <c r="E117" s="316"/>
      <c r="F117" s="247"/>
      <c r="G117" s="247"/>
      <c r="H117" s="247"/>
      <c r="I117" s="317"/>
      <c r="J117" s="318"/>
      <c r="K117" s="319"/>
      <c r="L117" s="318"/>
      <c r="M117" s="320"/>
      <c r="N117" s="321"/>
      <c r="O117" s="320"/>
      <c r="P117" s="322"/>
      <c r="Q117" s="322"/>
      <c r="R117" s="323"/>
      <c r="S117" s="320"/>
      <c r="T117" s="320"/>
      <c r="U117" s="324"/>
      <c r="V117" s="324"/>
      <c r="W117" s="325"/>
      <c r="X117" s="320"/>
      <c r="Y117" s="320"/>
      <c r="Z117" s="325"/>
      <c r="AA117" s="326"/>
      <c r="AB117" s="326"/>
      <c r="AC117" s="325"/>
      <c r="AD117" s="327"/>
      <c r="AE117" s="326"/>
      <c r="AF117" s="321"/>
      <c r="AG117" s="321"/>
      <c r="AH117" s="321"/>
      <c r="AI117" s="321"/>
    </row>
    <row r="118" spans="1:35" s="315" customFormat="1" ht="25.5" customHeight="1">
      <c r="A118" s="314"/>
      <c r="D118" s="241"/>
      <c r="E118" s="316"/>
      <c r="F118" s="247"/>
      <c r="G118" s="247"/>
      <c r="H118" s="247"/>
      <c r="I118" s="317"/>
      <c r="J118" s="318"/>
      <c r="K118" s="319"/>
      <c r="L118" s="318"/>
      <c r="M118" s="320"/>
      <c r="N118" s="321"/>
      <c r="O118" s="320"/>
      <c r="P118" s="322"/>
      <c r="Q118" s="322"/>
      <c r="R118" s="323"/>
      <c r="S118" s="320"/>
      <c r="T118" s="320"/>
      <c r="U118" s="324"/>
      <c r="V118" s="324"/>
      <c r="W118" s="325"/>
      <c r="X118" s="320"/>
      <c r="Y118" s="320"/>
      <c r="Z118" s="325"/>
      <c r="AA118" s="326"/>
      <c r="AB118" s="326"/>
      <c r="AC118" s="325"/>
      <c r="AD118" s="327"/>
      <c r="AE118" s="326"/>
      <c r="AF118" s="321"/>
      <c r="AG118" s="321"/>
      <c r="AH118" s="321"/>
      <c r="AI118" s="321"/>
    </row>
    <row r="119" spans="1:35" s="315" customFormat="1" ht="25.5" customHeight="1">
      <c r="A119" s="314"/>
      <c r="D119" s="241"/>
      <c r="E119" s="316"/>
      <c r="F119" s="247"/>
      <c r="G119" s="247"/>
      <c r="H119" s="247"/>
      <c r="I119" s="317"/>
      <c r="J119" s="318"/>
      <c r="K119" s="319"/>
      <c r="L119" s="318"/>
      <c r="M119" s="320"/>
      <c r="N119" s="321"/>
      <c r="O119" s="320"/>
      <c r="P119" s="322"/>
      <c r="Q119" s="322"/>
      <c r="R119" s="323"/>
      <c r="S119" s="320"/>
      <c r="T119" s="320"/>
      <c r="U119" s="324"/>
      <c r="V119" s="324"/>
      <c r="W119" s="325"/>
      <c r="X119" s="320"/>
      <c r="Y119" s="320"/>
      <c r="Z119" s="325"/>
      <c r="AA119" s="326"/>
      <c r="AB119" s="326"/>
      <c r="AC119" s="325"/>
      <c r="AD119" s="327"/>
      <c r="AE119" s="326"/>
      <c r="AF119" s="321"/>
      <c r="AG119" s="321"/>
      <c r="AH119" s="321"/>
      <c r="AI119" s="321"/>
    </row>
    <row r="120" spans="1:35" s="315" customFormat="1" ht="25.5" customHeight="1">
      <c r="A120" s="314"/>
      <c r="D120" s="241"/>
      <c r="E120" s="316"/>
      <c r="F120" s="247"/>
      <c r="G120" s="247"/>
      <c r="H120" s="247"/>
      <c r="I120" s="317"/>
      <c r="J120" s="318"/>
      <c r="K120" s="319"/>
      <c r="L120" s="318"/>
      <c r="M120" s="320"/>
      <c r="N120" s="321"/>
      <c r="O120" s="320"/>
      <c r="P120" s="322"/>
      <c r="Q120" s="322"/>
      <c r="R120" s="323"/>
      <c r="S120" s="320"/>
      <c r="T120" s="320"/>
      <c r="U120" s="324"/>
      <c r="V120" s="324"/>
      <c r="W120" s="325"/>
      <c r="X120" s="320"/>
      <c r="Y120" s="320"/>
      <c r="Z120" s="325"/>
      <c r="AA120" s="326"/>
      <c r="AB120" s="326"/>
      <c r="AC120" s="325"/>
      <c r="AD120" s="327"/>
      <c r="AE120" s="326"/>
      <c r="AF120" s="321"/>
      <c r="AG120" s="321"/>
      <c r="AH120" s="321"/>
      <c r="AI120" s="321"/>
    </row>
    <row r="121" spans="1:35" s="315" customFormat="1" ht="25.5" customHeight="1">
      <c r="A121" s="314"/>
      <c r="D121" s="241"/>
      <c r="E121" s="316"/>
      <c r="F121" s="247"/>
      <c r="G121" s="247"/>
      <c r="H121" s="247"/>
      <c r="I121" s="317"/>
      <c r="J121" s="318"/>
      <c r="K121" s="319"/>
      <c r="L121" s="318"/>
      <c r="M121" s="320"/>
      <c r="N121" s="321"/>
      <c r="O121" s="320"/>
      <c r="P121" s="322"/>
      <c r="Q121" s="322"/>
      <c r="R121" s="323"/>
      <c r="S121" s="320"/>
      <c r="T121" s="320"/>
      <c r="U121" s="324"/>
      <c r="V121" s="324"/>
      <c r="W121" s="325"/>
      <c r="X121" s="320"/>
      <c r="Y121" s="320"/>
      <c r="Z121" s="325"/>
      <c r="AA121" s="326"/>
      <c r="AB121" s="326"/>
      <c r="AC121" s="325"/>
      <c r="AD121" s="327"/>
      <c r="AE121" s="326"/>
      <c r="AF121" s="321"/>
      <c r="AG121" s="321"/>
      <c r="AH121" s="321"/>
      <c r="AI121" s="321"/>
    </row>
    <row r="122" spans="1:35" s="315" customFormat="1" ht="25.5" customHeight="1">
      <c r="A122" s="314"/>
      <c r="D122" s="241"/>
      <c r="E122" s="316"/>
      <c r="F122" s="247"/>
      <c r="G122" s="247"/>
      <c r="H122" s="247"/>
      <c r="I122" s="317"/>
      <c r="J122" s="318"/>
      <c r="K122" s="319"/>
      <c r="L122" s="318"/>
      <c r="M122" s="320"/>
      <c r="N122" s="321"/>
      <c r="O122" s="320"/>
      <c r="P122" s="322"/>
      <c r="Q122" s="322"/>
      <c r="R122" s="323"/>
      <c r="S122" s="320"/>
      <c r="T122" s="320"/>
      <c r="U122" s="324"/>
      <c r="V122" s="324"/>
      <c r="W122" s="325"/>
      <c r="X122" s="320"/>
      <c r="Y122" s="320"/>
      <c r="Z122" s="325"/>
      <c r="AA122" s="326"/>
      <c r="AB122" s="326"/>
      <c r="AC122" s="325"/>
      <c r="AD122" s="327"/>
      <c r="AE122" s="326"/>
      <c r="AF122" s="321"/>
      <c r="AG122" s="321"/>
      <c r="AH122" s="321"/>
      <c r="AI122" s="321"/>
    </row>
    <row r="123" spans="1:35" s="315" customFormat="1" ht="25.5" customHeight="1">
      <c r="A123" s="314"/>
      <c r="D123" s="241"/>
      <c r="E123" s="316"/>
      <c r="F123" s="247"/>
      <c r="G123" s="247"/>
      <c r="H123" s="247"/>
      <c r="I123" s="317"/>
      <c r="J123" s="318"/>
      <c r="K123" s="319"/>
      <c r="L123" s="318"/>
      <c r="M123" s="320"/>
      <c r="N123" s="321"/>
      <c r="O123" s="320"/>
      <c r="P123" s="322"/>
      <c r="Q123" s="322"/>
      <c r="R123" s="323"/>
      <c r="S123" s="320"/>
      <c r="T123" s="320"/>
      <c r="U123" s="324"/>
      <c r="V123" s="324"/>
      <c r="W123" s="325"/>
      <c r="X123" s="320"/>
      <c r="Y123" s="320"/>
      <c r="Z123" s="325"/>
      <c r="AA123" s="326"/>
      <c r="AB123" s="326"/>
      <c r="AC123" s="325"/>
      <c r="AD123" s="327"/>
      <c r="AE123" s="326"/>
      <c r="AF123" s="321"/>
      <c r="AG123" s="321"/>
      <c r="AH123" s="321"/>
      <c r="AI123" s="321"/>
    </row>
    <row r="124" spans="1:35" s="315" customFormat="1" ht="25.5" customHeight="1">
      <c r="A124" s="314"/>
      <c r="D124" s="241"/>
      <c r="E124" s="316"/>
      <c r="F124" s="247"/>
      <c r="G124" s="247"/>
      <c r="H124" s="247"/>
      <c r="I124" s="317"/>
      <c r="J124" s="318"/>
      <c r="K124" s="319"/>
      <c r="L124" s="318"/>
      <c r="M124" s="320"/>
      <c r="N124" s="321"/>
      <c r="O124" s="320"/>
      <c r="P124" s="322"/>
      <c r="Q124" s="322"/>
      <c r="R124" s="323"/>
      <c r="S124" s="320"/>
      <c r="T124" s="320"/>
      <c r="U124" s="324"/>
      <c r="V124" s="324"/>
      <c r="W124" s="325"/>
      <c r="X124" s="320"/>
      <c r="Y124" s="320"/>
      <c r="Z124" s="325"/>
      <c r="AA124" s="326"/>
      <c r="AB124" s="326"/>
      <c r="AC124" s="325"/>
      <c r="AD124" s="327"/>
      <c r="AE124" s="326"/>
      <c r="AF124" s="321"/>
      <c r="AG124" s="321"/>
      <c r="AH124" s="321"/>
      <c r="AI124" s="321"/>
    </row>
    <row r="125" spans="1:35" s="315" customFormat="1" ht="25.5" customHeight="1">
      <c r="A125" s="314"/>
      <c r="D125" s="241"/>
      <c r="E125" s="316"/>
      <c r="F125" s="247"/>
      <c r="G125" s="247"/>
      <c r="H125" s="247"/>
      <c r="I125" s="317"/>
      <c r="J125" s="318"/>
      <c r="K125" s="319"/>
      <c r="L125" s="318"/>
      <c r="M125" s="320"/>
      <c r="N125" s="321"/>
      <c r="O125" s="320"/>
      <c r="P125" s="322"/>
      <c r="Q125" s="322"/>
      <c r="R125" s="323"/>
      <c r="S125" s="320"/>
      <c r="T125" s="320"/>
      <c r="U125" s="324"/>
      <c r="V125" s="324"/>
      <c r="W125" s="325"/>
      <c r="X125" s="320"/>
      <c r="Y125" s="320"/>
      <c r="Z125" s="325"/>
      <c r="AA125" s="326"/>
      <c r="AB125" s="326"/>
      <c r="AC125" s="325"/>
      <c r="AD125" s="327"/>
      <c r="AE125" s="326"/>
      <c r="AF125" s="321"/>
      <c r="AG125" s="321"/>
      <c r="AH125" s="321"/>
      <c r="AI125" s="321"/>
    </row>
    <row r="126" spans="1:35" s="315" customFormat="1" ht="25.5" customHeight="1">
      <c r="A126" s="314"/>
      <c r="D126" s="241"/>
      <c r="E126" s="316"/>
      <c r="F126" s="247"/>
      <c r="G126" s="247"/>
      <c r="H126" s="247"/>
      <c r="I126" s="317"/>
      <c r="J126" s="318"/>
      <c r="K126" s="319"/>
      <c r="L126" s="318"/>
      <c r="M126" s="320"/>
      <c r="N126" s="321"/>
      <c r="O126" s="320"/>
      <c r="P126" s="322"/>
      <c r="Q126" s="322"/>
      <c r="R126" s="323"/>
      <c r="S126" s="320"/>
      <c r="T126" s="320"/>
      <c r="U126" s="324"/>
      <c r="V126" s="324"/>
      <c r="W126" s="325"/>
      <c r="X126" s="320"/>
      <c r="Y126" s="320"/>
      <c r="Z126" s="325"/>
      <c r="AA126" s="326"/>
      <c r="AB126" s="326"/>
      <c r="AC126" s="325"/>
      <c r="AD126" s="327"/>
      <c r="AE126" s="326"/>
      <c r="AF126" s="321"/>
      <c r="AG126" s="321"/>
      <c r="AH126" s="321"/>
      <c r="AI126" s="321"/>
    </row>
    <row r="127" spans="1:35" s="315" customFormat="1" ht="25.5" customHeight="1">
      <c r="A127" s="314"/>
      <c r="D127" s="241"/>
      <c r="E127" s="316"/>
      <c r="F127" s="247"/>
      <c r="G127" s="247"/>
      <c r="H127" s="247"/>
      <c r="I127" s="317"/>
      <c r="J127" s="318"/>
      <c r="K127" s="319"/>
      <c r="L127" s="318"/>
      <c r="M127" s="320"/>
      <c r="N127" s="321"/>
      <c r="O127" s="320"/>
      <c r="P127" s="322"/>
      <c r="Q127" s="322"/>
      <c r="R127" s="323"/>
      <c r="S127" s="320"/>
      <c r="T127" s="320"/>
      <c r="U127" s="324"/>
      <c r="V127" s="324"/>
      <c r="W127" s="325"/>
      <c r="X127" s="320"/>
      <c r="Y127" s="320"/>
      <c r="Z127" s="325"/>
      <c r="AA127" s="326"/>
      <c r="AB127" s="326"/>
      <c r="AC127" s="325"/>
      <c r="AD127" s="327"/>
      <c r="AE127" s="326"/>
      <c r="AF127" s="321"/>
      <c r="AG127" s="321"/>
      <c r="AH127" s="321"/>
      <c r="AI127" s="321"/>
    </row>
    <row r="128" spans="1:35" s="315" customFormat="1" ht="25.5" customHeight="1">
      <c r="A128" s="314"/>
      <c r="D128" s="241"/>
      <c r="E128" s="316"/>
      <c r="F128" s="247"/>
      <c r="G128" s="247"/>
      <c r="H128" s="247"/>
      <c r="I128" s="317"/>
      <c r="J128" s="318"/>
      <c r="K128" s="319"/>
      <c r="L128" s="318"/>
      <c r="M128" s="320"/>
      <c r="N128" s="321"/>
      <c r="O128" s="320"/>
      <c r="P128" s="322"/>
      <c r="Q128" s="322"/>
      <c r="R128" s="323"/>
      <c r="S128" s="320"/>
      <c r="T128" s="320"/>
      <c r="U128" s="324"/>
      <c r="V128" s="324"/>
      <c r="W128" s="325"/>
      <c r="X128" s="320"/>
      <c r="Y128" s="320"/>
      <c r="Z128" s="325"/>
      <c r="AA128" s="326"/>
      <c r="AB128" s="326"/>
      <c r="AC128" s="325"/>
      <c r="AD128" s="327"/>
      <c r="AE128" s="326"/>
      <c r="AF128" s="321"/>
      <c r="AG128" s="321"/>
      <c r="AH128" s="321"/>
      <c r="AI128" s="321"/>
    </row>
    <row r="129" spans="1:35" s="315" customFormat="1" ht="25.5" customHeight="1">
      <c r="A129" s="314"/>
      <c r="D129" s="241"/>
      <c r="E129" s="316"/>
      <c r="F129" s="247"/>
      <c r="G129" s="247"/>
      <c r="H129" s="247"/>
      <c r="I129" s="317"/>
      <c r="J129" s="318"/>
      <c r="K129" s="319"/>
      <c r="L129" s="318"/>
      <c r="M129" s="320"/>
      <c r="N129" s="321"/>
      <c r="O129" s="320"/>
      <c r="P129" s="322"/>
      <c r="Q129" s="322"/>
      <c r="R129" s="323"/>
      <c r="S129" s="320"/>
      <c r="T129" s="320"/>
      <c r="U129" s="324"/>
      <c r="V129" s="324"/>
      <c r="W129" s="325"/>
      <c r="X129" s="320"/>
      <c r="Y129" s="320"/>
      <c r="Z129" s="325"/>
      <c r="AA129" s="326"/>
      <c r="AB129" s="326"/>
      <c r="AC129" s="325"/>
      <c r="AD129" s="327"/>
      <c r="AE129" s="326"/>
      <c r="AF129" s="321"/>
      <c r="AG129" s="321"/>
      <c r="AH129" s="321"/>
      <c r="AI129" s="321"/>
    </row>
    <row r="130" spans="1:35" s="315" customFormat="1" ht="25.5" customHeight="1">
      <c r="A130" s="314"/>
      <c r="D130" s="241"/>
      <c r="E130" s="316"/>
      <c r="F130" s="247"/>
      <c r="G130" s="247"/>
      <c r="H130" s="247"/>
      <c r="I130" s="317"/>
      <c r="J130" s="318"/>
      <c r="K130" s="319"/>
      <c r="L130" s="318"/>
      <c r="M130" s="320"/>
      <c r="N130" s="321"/>
      <c r="O130" s="320"/>
      <c r="P130" s="322"/>
      <c r="Q130" s="322"/>
      <c r="R130" s="323"/>
      <c r="S130" s="320"/>
      <c r="T130" s="320"/>
      <c r="U130" s="324"/>
      <c r="V130" s="324"/>
      <c r="W130" s="325"/>
      <c r="X130" s="320"/>
      <c r="Y130" s="320"/>
      <c r="Z130" s="325"/>
      <c r="AA130" s="326"/>
      <c r="AB130" s="326"/>
      <c r="AC130" s="325"/>
      <c r="AD130" s="327"/>
      <c r="AE130" s="326"/>
      <c r="AF130" s="321"/>
      <c r="AG130" s="321"/>
      <c r="AH130" s="321"/>
      <c r="AI130" s="321"/>
    </row>
    <row r="131" spans="1:35" s="315" customFormat="1" ht="25.5" customHeight="1">
      <c r="A131" s="314"/>
      <c r="D131" s="241"/>
      <c r="E131" s="316"/>
      <c r="F131" s="247"/>
      <c r="G131" s="247"/>
      <c r="H131" s="247"/>
      <c r="I131" s="317"/>
      <c r="J131" s="318"/>
      <c r="K131" s="319"/>
      <c r="L131" s="318"/>
      <c r="M131" s="320"/>
      <c r="N131" s="321"/>
      <c r="O131" s="320"/>
      <c r="P131" s="322"/>
      <c r="Q131" s="322"/>
      <c r="R131" s="323"/>
      <c r="S131" s="320"/>
      <c r="T131" s="320"/>
      <c r="U131" s="324"/>
      <c r="V131" s="324"/>
      <c r="W131" s="325"/>
      <c r="X131" s="320"/>
      <c r="Y131" s="320"/>
      <c r="Z131" s="325"/>
      <c r="AA131" s="326"/>
      <c r="AB131" s="326"/>
      <c r="AC131" s="325"/>
      <c r="AD131" s="327"/>
      <c r="AE131" s="326"/>
      <c r="AF131" s="321"/>
      <c r="AG131" s="321"/>
      <c r="AH131" s="321"/>
      <c r="AI131" s="321"/>
    </row>
    <row r="132" spans="1:35" s="315" customFormat="1" ht="25.5" customHeight="1">
      <c r="A132" s="314"/>
      <c r="D132" s="241"/>
      <c r="E132" s="316"/>
      <c r="F132" s="247"/>
      <c r="G132" s="247"/>
      <c r="H132" s="247"/>
      <c r="I132" s="317"/>
      <c r="J132" s="318"/>
      <c r="K132" s="319"/>
      <c r="L132" s="318"/>
      <c r="M132" s="320"/>
      <c r="N132" s="321"/>
      <c r="O132" s="320"/>
      <c r="P132" s="322"/>
      <c r="Q132" s="322"/>
      <c r="R132" s="323"/>
      <c r="S132" s="320"/>
      <c r="T132" s="320"/>
      <c r="U132" s="324"/>
      <c r="V132" s="324"/>
      <c r="W132" s="325"/>
      <c r="X132" s="320"/>
      <c r="Y132" s="320"/>
      <c r="Z132" s="325"/>
      <c r="AA132" s="326"/>
      <c r="AB132" s="326"/>
      <c r="AC132" s="325"/>
      <c r="AD132" s="327"/>
      <c r="AE132" s="326"/>
      <c r="AF132" s="321"/>
      <c r="AG132" s="321"/>
      <c r="AH132" s="321"/>
      <c r="AI132" s="321"/>
    </row>
    <row r="133" spans="1:35" s="315" customFormat="1" ht="25.5" customHeight="1">
      <c r="A133" s="314"/>
      <c r="D133" s="241"/>
      <c r="E133" s="316"/>
      <c r="F133" s="247"/>
      <c r="G133" s="247"/>
      <c r="H133" s="247"/>
      <c r="I133" s="317"/>
      <c r="J133" s="318"/>
      <c r="K133" s="319"/>
      <c r="L133" s="318"/>
      <c r="M133" s="320"/>
      <c r="N133" s="321"/>
      <c r="O133" s="320"/>
      <c r="P133" s="322"/>
      <c r="Q133" s="322"/>
      <c r="R133" s="323"/>
      <c r="S133" s="320"/>
      <c r="T133" s="320"/>
      <c r="U133" s="324"/>
      <c r="V133" s="324"/>
      <c r="W133" s="325"/>
      <c r="X133" s="320"/>
      <c r="Y133" s="320"/>
      <c r="Z133" s="325"/>
      <c r="AA133" s="326"/>
      <c r="AB133" s="326"/>
      <c r="AC133" s="325"/>
      <c r="AD133" s="327"/>
      <c r="AE133" s="326"/>
      <c r="AF133" s="321"/>
      <c r="AG133" s="321"/>
      <c r="AH133" s="321"/>
      <c r="AI133" s="321"/>
    </row>
    <row r="134" spans="1:35" s="315" customFormat="1" ht="25.5" customHeight="1">
      <c r="A134" s="314"/>
      <c r="D134" s="241"/>
      <c r="E134" s="316"/>
      <c r="F134" s="247"/>
      <c r="G134" s="247"/>
      <c r="H134" s="247"/>
      <c r="I134" s="317"/>
      <c r="J134" s="318"/>
      <c r="K134" s="319"/>
      <c r="L134" s="318"/>
      <c r="M134" s="320"/>
      <c r="N134" s="321"/>
      <c r="O134" s="320"/>
      <c r="P134" s="322"/>
      <c r="Q134" s="322"/>
      <c r="R134" s="323"/>
      <c r="S134" s="320"/>
      <c r="T134" s="320"/>
      <c r="U134" s="324"/>
      <c r="V134" s="324"/>
      <c r="W134" s="325"/>
      <c r="X134" s="320"/>
      <c r="Y134" s="320"/>
      <c r="Z134" s="325"/>
      <c r="AA134" s="326"/>
      <c r="AB134" s="326"/>
      <c r="AC134" s="325"/>
      <c r="AD134" s="327"/>
      <c r="AE134" s="326"/>
      <c r="AF134" s="321"/>
      <c r="AG134" s="321"/>
      <c r="AH134" s="321"/>
      <c r="AI134" s="321"/>
    </row>
    <row r="135" spans="1:35" s="315" customFormat="1" ht="25.5" customHeight="1">
      <c r="A135" s="314"/>
      <c r="D135" s="241"/>
      <c r="E135" s="316"/>
      <c r="F135" s="247"/>
      <c r="G135" s="247"/>
      <c r="H135" s="247"/>
      <c r="I135" s="317"/>
      <c r="J135" s="318"/>
      <c r="K135" s="319"/>
      <c r="L135" s="318"/>
      <c r="M135" s="320"/>
      <c r="N135" s="321"/>
      <c r="O135" s="320"/>
      <c r="P135" s="322"/>
      <c r="Q135" s="322"/>
      <c r="R135" s="323"/>
      <c r="S135" s="320"/>
      <c r="T135" s="320"/>
      <c r="U135" s="324"/>
      <c r="V135" s="324"/>
      <c r="W135" s="325"/>
      <c r="X135" s="320"/>
      <c r="Y135" s="320"/>
      <c r="Z135" s="325"/>
      <c r="AA135" s="326"/>
      <c r="AB135" s="326"/>
      <c r="AC135" s="325"/>
      <c r="AD135" s="327"/>
      <c r="AE135" s="326"/>
      <c r="AF135" s="321"/>
      <c r="AG135" s="321"/>
      <c r="AH135" s="321"/>
      <c r="AI135" s="321"/>
    </row>
    <row r="136" spans="1:35" s="315" customFormat="1" ht="25.5" customHeight="1">
      <c r="A136" s="314"/>
      <c r="D136" s="241"/>
      <c r="E136" s="316"/>
      <c r="F136" s="247"/>
      <c r="G136" s="247"/>
      <c r="H136" s="247"/>
      <c r="I136" s="317"/>
      <c r="J136" s="318"/>
      <c r="K136" s="319"/>
      <c r="L136" s="318"/>
      <c r="M136" s="320"/>
      <c r="N136" s="321"/>
      <c r="O136" s="320"/>
      <c r="P136" s="322"/>
      <c r="Q136" s="322"/>
      <c r="R136" s="323"/>
      <c r="S136" s="320"/>
      <c r="T136" s="320"/>
      <c r="U136" s="324"/>
      <c r="V136" s="324"/>
      <c r="W136" s="325"/>
      <c r="X136" s="320"/>
      <c r="Y136" s="320"/>
      <c r="Z136" s="325"/>
      <c r="AA136" s="326"/>
      <c r="AB136" s="326"/>
      <c r="AC136" s="325"/>
      <c r="AD136" s="327"/>
      <c r="AE136" s="326"/>
      <c r="AF136" s="321"/>
      <c r="AG136" s="321"/>
      <c r="AH136" s="321"/>
      <c r="AI136" s="321"/>
    </row>
    <row r="137" spans="1:35" s="315" customFormat="1" ht="25.5" customHeight="1">
      <c r="A137" s="314"/>
      <c r="D137" s="241"/>
      <c r="E137" s="316"/>
      <c r="F137" s="247"/>
      <c r="G137" s="247"/>
      <c r="H137" s="247"/>
      <c r="I137" s="317"/>
      <c r="J137" s="318"/>
      <c r="K137" s="319"/>
      <c r="L137" s="318"/>
      <c r="M137" s="320"/>
      <c r="N137" s="321"/>
      <c r="O137" s="320"/>
      <c r="P137" s="322"/>
      <c r="Q137" s="322"/>
      <c r="R137" s="323"/>
      <c r="S137" s="320"/>
      <c r="T137" s="320"/>
      <c r="U137" s="324"/>
      <c r="V137" s="324"/>
      <c r="W137" s="325"/>
      <c r="X137" s="320"/>
      <c r="Y137" s="320"/>
      <c r="Z137" s="325"/>
      <c r="AA137" s="326"/>
      <c r="AB137" s="326"/>
      <c r="AC137" s="325"/>
      <c r="AD137" s="327"/>
      <c r="AE137" s="326"/>
      <c r="AF137" s="321"/>
      <c r="AG137" s="321"/>
      <c r="AH137" s="321"/>
      <c r="AI137" s="321"/>
    </row>
    <row r="138" spans="1:35" s="315" customFormat="1" ht="25.5" customHeight="1">
      <c r="A138" s="314"/>
      <c r="D138" s="241"/>
      <c r="E138" s="316"/>
      <c r="F138" s="247"/>
      <c r="G138" s="247"/>
      <c r="H138" s="247"/>
      <c r="I138" s="317"/>
      <c r="J138" s="318"/>
      <c r="K138" s="319"/>
      <c r="L138" s="318"/>
      <c r="M138" s="320"/>
      <c r="N138" s="321"/>
      <c r="O138" s="320"/>
      <c r="P138" s="322"/>
      <c r="Q138" s="322"/>
      <c r="R138" s="323"/>
      <c r="S138" s="320"/>
      <c r="T138" s="320"/>
      <c r="U138" s="324"/>
      <c r="V138" s="324"/>
      <c r="W138" s="325"/>
      <c r="X138" s="320"/>
      <c r="Y138" s="320"/>
      <c r="Z138" s="325"/>
      <c r="AA138" s="326"/>
      <c r="AB138" s="326"/>
      <c r="AC138" s="325"/>
      <c r="AD138" s="327"/>
      <c r="AE138" s="326"/>
      <c r="AF138" s="321"/>
      <c r="AG138" s="321"/>
      <c r="AH138" s="321"/>
      <c r="AI138" s="321"/>
    </row>
    <row r="139" spans="1:35" s="315" customFormat="1" ht="25.5" customHeight="1">
      <c r="A139" s="314"/>
      <c r="D139" s="241"/>
      <c r="E139" s="316"/>
      <c r="F139" s="247"/>
      <c r="G139" s="247"/>
      <c r="H139" s="247"/>
      <c r="I139" s="317"/>
      <c r="J139" s="318"/>
      <c r="K139" s="319"/>
      <c r="L139" s="318"/>
      <c r="M139" s="320"/>
      <c r="N139" s="321"/>
      <c r="O139" s="320"/>
      <c r="P139" s="322"/>
      <c r="Q139" s="322"/>
      <c r="R139" s="323"/>
      <c r="S139" s="320"/>
      <c r="T139" s="320"/>
      <c r="U139" s="324"/>
      <c r="V139" s="324"/>
      <c r="W139" s="325"/>
      <c r="X139" s="320"/>
      <c r="Y139" s="320"/>
      <c r="Z139" s="325"/>
      <c r="AA139" s="326"/>
      <c r="AB139" s="326"/>
      <c r="AC139" s="325"/>
      <c r="AD139" s="327"/>
      <c r="AE139" s="326"/>
      <c r="AF139" s="321"/>
      <c r="AG139" s="321"/>
      <c r="AH139" s="321"/>
      <c r="AI139" s="321"/>
    </row>
    <row r="140" spans="1:35" s="315" customFormat="1" ht="25.5" customHeight="1">
      <c r="A140" s="314"/>
      <c r="D140" s="241"/>
      <c r="E140" s="316"/>
      <c r="F140" s="247"/>
      <c r="G140" s="247"/>
      <c r="H140" s="247"/>
      <c r="I140" s="317"/>
      <c r="J140" s="318"/>
      <c r="K140" s="319"/>
      <c r="L140" s="318"/>
      <c r="M140" s="320"/>
      <c r="N140" s="321"/>
      <c r="O140" s="320"/>
      <c r="P140" s="322"/>
      <c r="Q140" s="322"/>
      <c r="R140" s="323"/>
      <c r="S140" s="320"/>
      <c r="T140" s="320"/>
      <c r="U140" s="324"/>
      <c r="V140" s="324"/>
      <c r="W140" s="325"/>
      <c r="X140" s="320"/>
      <c r="Y140" s="320"/>
      <c r="Z140" s="325"/>
      <c r="AA140" s="326"/>
      <c r="AB140" s="326"/>
      <c r="AC140" s="325"/>
      <c r="AD140" s="327"/>
      <c r="AE140" s="326"/>
      <c r="AF140" s="321"/>
      <c r="AG140" s="321"/>
      <c r="AH140" s="321"/>
      <c r="AI140" s="321"/>
    </row>
    <row r="141" spans="1:35" s="315" customFormat="1" ht="25.5" customHeight="1">
      <c r="A141" s="314"/>
      <c r="D141" s="241"/>
      <c r="E141" s="316"/>
      <c r="F141" s="247"/>
      <c r="G141" s="247"/>
      <c r="H141" s="247"/>
      <c r="I141" s="317"/>
      <c r="J141" s="318"/>
      <c r="K141" s="319"/>
      <c r="L141" s="318"/>
      <c r="M141" s="320"/>
      <c r="N141" s="321"/>
      <c r="O141" s="320"/>
      <c r="P141" s="322"/>
      <c r="Q141" s="322"/>
      <c r="R141" s="323"/>
      <c r="S141" s="320"/>
      <c r="T141" s="320"/>
      <c r="U141" s="324"/>
      <c r="V141" s="324"/>
      <c r="W141" s="325"/>
      <c r="X141" s="320"/>
      <c r="Y141" s="320"/>
      <c r="Z141" s="325"/>
      <c r="AA141" s="326"/>
      <c r="AB141" s="326"/>
      <c r="AC141" s="325"/>
      <c r="AD141" s="327"/>
      <c r="AE141" s="326"/>
      <c r="AF141" s="321"/>
      <c r="AG141" s="321"/>
      <c r="AH141" s="321"/>
      <c r="AI141" s="321"/>
    </row>
    <row r="142" spans="1:35" s="315" customFormat="1" ht="25.5" customHeight="1">
      <c r="A142" s="314"/>
      <c r="D142" s="241"/>
      <c r="E142" s="316"/>
      <c r="F142" s="247"/>
      <c r="G142" s="247"/>
      <c r="H142" s="247"/>
      <c r="I142" s="317"/>
      <c r="J142" s="318"/>
      <c r="K142" s="319"/>
      <c r="L142" s="318"/>
      <c r="M142" s="320"/>
      <c r="N142" s="321"/>
      <c r="O142" s="320"/>
      <c r="P142" s="322"/>
      <c r="Q142" s="322"/>
      <c r="R142" s="323"/>
      <c r="S142" s="320"/>
      <c r="T142" s="320"/>
      <c r="U142" s="324"/>
      <c r="V142" s="324"/>
      <c r="W142" s="325"/>
      <c r="X142" s="320"/>
      <c r="Y142" s="320"/>
      <c r="Z142" s="325"/>
      <c r="AA142" s="326"/>
      <c r="AB142" s="326"/>
      <c r="AC142" s="325"/>
      <c r="AD142" s="327"/>
      <c r="AE142" s="326"/>
      <c r="AF142" s="321"/>
      <c r="AG142" s="321"/>
      <c r="AH142" s="321"/>
      <c r="AI142" s="321"/>
    </row>
    <row r="143" spans="1:35" s="315" customFormat="1" ht="25.5" customHeight="1">
      <c r="A143" s="314"/>
      <c r="D143" s="241"/>
      <c r="E143" s="316"/>
      <c r="F143" s="247"/>
      <c r="G143" s="247"/>
      <c r="H143" s="247"/>
      <c r="I143" s="317"/>
      <c r="J143" s="318"/>
      <c r="K143" s="319"/>
      <c r="L143" s="318"/>
      <c r="M143" s="320"/>
      <c r="N143" s="321"/>
      <c r="O143" s="320"/>
      <c r="P143" s="322"/>
      <c r="Q143" s="322"/>
      <c r="R143" s="323"/>
      <c r="S143" s="320"/>
      <c r="T143" s="320"/>
      <c r="U143" s="324"/>
      <c r="V143" s="324"/>
      <c r="W143" s="325"/>
      <c r="X143" s="320"/>
      <c r="Y143" s="320"/>
      <c r="Z143" s="325"/>
      <c r="AA143" s="326"/>
      <c r="AB143" s="326"/>
      <c r="AC143" s="325"/>
      <c r="AD143" s="327"/>
      <c r="AE143" s="326"/>
      <c r="AF143" s="321"/>
      <c r="AG143" s="321"/>
      <c r="AH143" s="321"/>
      <c r="AI143" s="321"/>
    </row>
    <row r="144" spans="1:35" s="315" customFormat="1" ht="25.5" customHeight="1">
      <c r="A144" s="314"/>
      <c r="D144" s="241"/>
      <c r="E144" s="316"/>
      <c r="F144" s="247"/>
      <c r="G144" s="247"/>
      <c r="H144" s="247"/>
      <c r="I144" s="317"/>
      <c r="J144" s="318"/>
      <c r="K144" s="319"/>
      <c r="L144" s="318"/>
      <c r="M144" s="320"/>
      <c r="N144" s="321"/>
      <c r="O144" s="320"/>
      <c r="P144" s="322"/>
      <c r="Q144" s="322"/>
      <c r="R144" s="323"/>
      <c r="S144" s="320"/>
      <c r="T144" s="320"/>
      <c r="U144" s="324"/>
      <c r="V144" s="324"/>
      <c r="W144" s="325"/>
      <c r="X144" s="320"/>
      <c r="Y144" s="320"/>
      <c r="Z144" s="325"/>
      <c r="AA144" s="326"/>
      <c r="AB144" s="326"/>
      <c r="AC144" s="325"/>
      <c r="AD144" s="327"/>
      <c r="AE144" s="326"/>
      <c r="AF144" s="321"/>
      <c r="AG144" s="321"/>
      <c r="AH144" s="321"/>
      <c r="AI144" s="321"/>
    </row>
    <row r="145" spans="1:35" s="315" customFormat="1" ht="25.5" customHeight="1">
      <c r="A145" s="314"/>
      <c r="D145" s="241"/>
      <c r="E145" s="316"/>
      <c r="F145" s="247"/>
      <c r="G145" s="247"/>
      <c r="H145" s="247"/>
      <c r="I145" s="317"/>
      <c r="J145" s="318"/>
      <c r="K145" s="319"/>
      <c r="L145" s="318"/>
      <c r="M145" s="320"/>
      <c r="N145" s="321"/>
      <c r="O145" s="320"/>
      <c r="P145" s="322"/>
      <c r="Q145" s="322"/>
      <c r="R145" s="323"/>
      <c r="S145" s="320"/>
      <c r="T145" s="320"/>
      <c r="U145" s="324"/>
      <c r="V145" s="324"/>
      <c r="W145" s="325"/>
      <c r="X145" s="320"/>
      <c r="Y145" s="320"/>
      <c r="Z145" s="325"/>
      <c r="AA145" s="326"/>
      <c r="AB145" s="326"/>
      <c r="AC145" s="325"/>
      <c r="AD145" s="327"/>
      <c r="AE145" s="326"/>
      <c r="AF145" s="321"/>
      <c r="AG145" s="321"/>
      <c r="AH145" s="321"/>
      <c r="AI145" s="321"/>
    </row>
    <row r="146" spans="1:35" s="315" customFormat="1" ht="25.5" customHeight="1">
      <c r="A146" s="314"/>
      <c r="D146" s="241"/>
      <c r="E146" s="316"/>
      <c r="F146" s="247"/>
      <c r="G146" s="247"/>
      <c r="H146" s="247"/>
      <c r="I146" s="317"/>
      <c r="J146" s="318"/>
      <c r="K146" s="319"/>
      <c r="L146" s="318"/>
      <c r="M146" s="320"/>
      <c r="N146" s="321"/>
      <c r="O146" s="320"/>
      <c r="P146" s="322"/>
      <c r="Q146" s="322"/>
      <c r="R146" s="323"/>
      <c r="S146" s="320"/>
      <c r="T146" s="320"/>
      <c r="U146" s="324"/>
      <c r="V146" s="324"/>
      <c r="W146" s="325"/>
      <c r="X146" s="320"/>
      <c r="Y146" s="320"/>
      <c r="Z146" s="325"/>
      <c r="AA146" s="326"/>
      <c r="AB146" s="326"/>
      <c r="AC146" s="325"/>
      <c r="AD146" s="327"/>
      <c r="AE146" s="326"/>
      <c r="AF146" s="321"/>
      <c r="AG146" s="321"/>
      <c r="AH146" s="321"/>
      <c r="AI146" s="321"/>
    </row>
    <row r="147" spans="1:35" s="315" customFormat="1" ht="25.5" customHeight="1">
      <c r="A147" s="314"/>
      <c r="D147" s="241"/>
      <c r="E147" s="316"/>
      <c r="F147" s="247"/>
      <c r="G147" s="247"/>
      <c r="H147" s="247"/>
      <c r="I147" s="317"/>
      <c r="J147" s="318"/>
      <c r="K147" s="319"/>
      <c r="L147" s="318"/>
      <c r="M147" s="320"/>
      <c r="N147" s="321"/>
      <c r="O147" s="320"/>
      <c r="P147" s="322"/>
      <c r="Q147" s="322"/>
      <c r="R147" s="323"/>
      <c r="S147" s="320"/>
      <c r="T147" s="320"/>
      <c r="U147" s="324"/>
      <c r="V147" s="324"/>
      <c r="W147" s="325"/>
      <c r="X147" s="320"/>
      <c r="Y147" s="320"/>
      <c r="Z147" s="325"/>
      <c r="AA147" s="326"/>
      <c r="AB147" s="326"/>
      <c r="AC147" s="325"/>
      <c r="AD147" s="327"/>
      <c r="AE147" s="326"/>
      <c r="AF147" s="321"/>
      <c r="AG147" s="321"/>
      <c r="AH147" s="321"/>
      <c r="AI147" s="321"/>
    </row>
    <row r="148" spans="1:35" s="315" customFormat="1" ht="25.5" customHeight="1">
      <c r="A148" s="314"/>
      <c r="D148" s="241"/>
      <c r="E148" s="316"/>
      <c r="F148" s="247"/>
      <c r="G148" s="247"/>
      <c r="H148" s="247"/>
      <c r="I148" s="317"/>
      <c r="J148" s="318"/>
      <c r="K148" s="319"/>
      <c r="L148" s="318"/>
      <c r="M148" s="320"/>
      <c r="N148" s="321"/>
      <c r="O148" s="320"/>
      <c r="P148" s="322"/>
      <c r="Q148" s="322"/>
      <c r="R148" s="323"/>
      <c r="S148" s="320"/>
      <c r="T148" s="320"/>
      <c r="U148" s="324"/>
      <c r="V148" s="324"/>
      <c r="W148" s="325"/>
      <c r="X148" s="320"/>
      <c r="Y148" s="320"/>
      <c r="Z148" s="325"/>
      <c r="AA148" s="326"/>
      <c r="AB148" s="326"/>
      <c r="AC148" s="325"/>
      <c r="AD148" s="327"/>
      <c r="AE148" s="326"/>
      <c r="AF148" s="321"/>
      <c r="AG148" s="321"/>
      <c r="AH148" s="321"/>
      <c r="AI148" s="321"/>
    </row>
    <row r="149" spans="1:35" s="315" customFormat="1" ht="25.5" customHeight="1">
      <c r="A149" s="314"/>
      <c r="D149" s="241"/>
      <c r="E149" s="316"/>
      <c r="F149" s="247"/>
      <c r="G149" s="247"/>
      <c r="H149" s="247"/>
      <c r="I149" s="317"/>
      <c r="J149" s="318"/>
      <c r="K149" s="319"/>
      <c r="L149" s="318"/>
      <c r="M149" s="320"/>
      <c r="N149" s="321"/>
      <c r="O149" s="320"/>
      <c r="P149" s="322"/>
      <c r="Q149" s="322"/>
      <c r="R149" s="323"/>
      <c r="S149" s="320"/>
      <c r="T149" s="320"/>
      <c r="U149" s="324"/>
      <c r="V149" s="324"/>
      <c r="W149" s="325"/>
      <c r="X149" s="320"/>
      <c r="Y149" s="320"/>
      <c r="Z149" s="325"/>
      <c r="AA149" s="326"/>
      <c r="AB149" s="326"/>
      <c r="AC149" s="325"/>
      <c r="AD149" s="327"/>
      <c r="AE149" s="326"/>
      <c r="AF149" s="321"/>
      <c r="AG149" s="321"/>
      <c r="AH149" s="321"/>
      <c r="AI149" s="321"/>
    </row>
    <row r="150" spans="1:35" s="315" customFormat="1" ht="25.5" customHeight="1">
      <c r="A150" s="314"/>
      <c r="D150" s="241"/>
      <c r="E150" s="316"/>
      <c r="F150" s="247"/>
      <c r="G150" s="247"/>
      <c r="H150" s="247"/>
      <c r="I150" s="317"/>
      <c r="J150" s="318"/>
      <c r="K150" s="319"/>
      <c r="L150" s="318"/>
      <c r="M150" s="320"/>
      <c r="N150" s="321"/>
      <c r="O150" s="320"/>
      <c r="P150" s="322"/>
      <c r="Q150" s="322"/>
      <c r="R150" s="323"/>
      <c r="S150" s="320"/>
      <c r="T150" s="320"/>
      <c r="U150" s="324"/>
      <c r="V150" s="324"/>
      <c r="W150" s="325"/>
      <c r="X150" s="320"/>
      <c r="Y150" s="320"/>
      <c r="Z150" s="325"/>
      <c r="AA150" s="326"/>
      <c r="AB150" s="326"/>
      <c r="AC150" s="325"/>
      <c r="AD150" s="327"/>
      <c r="AE150" s="326"/>
      <c r="AF150" s="321"/>
      <c r="AG150" s="321"/>
      <c r="AH150" s="321"/>
      <c r="AI150" s="321"/>
    </row>
    <row r="151" spans="1:35" s="315" customFormat="1" ht="25.5" customHeight="1">
      <c r="A151" s="314"/>
      <c r="D151" s="241"/>
      <c r="E151" s="316"/>
      <c r="F151" s="247"/>
      <c r="G151" s="247"/>
      <c r="H151" s="247"/>
      <c r="I151" s="317"/>
      <c r="J151" s="318"/>
      <c r="K151" s="319"/>
      <c r="L151" s="318"/>
      <c r="M151" s="320"/>
      <c r="N151" s="321"/>
      <c r="O151" s="320"/>
      <c r="P151" s="322"/>
      <c r="Q151" s="322"/>
      <c r="R151" s="323"/>
      <c r="S151" s="320"/>
      <c r="T151" s="320"/>
      <c r="U151" s="324"/>
      <c r="V151" s="324"/>
      <c r="W151" s="325"/>
      <c r="X151" s="320"/>
      <c r="Y151" s="320"/>
      <c r="Z151" s="325"/>
      <c r="AA151" s="326"/>
      <c r="AB151" s="326"/>
      <c r="AC151" s="325"/>
      <c r="AD151" s="327"/>
      <c r="AE151" s="326"/>
      <c r="AF151" s="321"/>
      <c r="AG151" s="321"/>
      <c r="AH151" s="321"/>
      <c r="AI151" s="321"/>
    </row>
    <row r="152" spans="1:35" s="315" customFormat="1" ht="25.5" customHeight="1">
      <c r="A152" s="314"/>
      <c r="D152" s="241"/>
      <c r="E152" s="316"/>
      <c r="F152" s="247"/>
      <c r="G152" s="247"/>
      <c r="H152" s="247"/>
      <c r="I152" s="317"/>
      <c r="J152" s="318"/>
      <c r="K152" s="319"/>
      <c r="L152" s="318"/>
      <c r="M152" s="320"/>
      <c r="N152" s="321"/>
      <c r="O152" s="320"/>
      <c r="P152" s="322"/>
      <c r="Q152" s="322"/>
      <c r="R152" s="323"/>
      <c r="S152" s="320"/>
      <c r="T152" s="320"/>
      <c r="U152" s="324"/>
      <c r="V152" s="324"/>
      <c r="W152" s="325"/>
      <c r="X152" s="320"/>
      <c r="Y152" s="320"/>
      <c r="Z152" s="325"/>
      <c r="AA152" s="326"/>
      <c r="AB152" s="326"/>
      <c r="AC152" s="325"/>
      <c r="AD152" s="327"/>
      <c r="AE152" s="326"/>
      <c r="AF152" s="321"/>
      <c r="AG152" s="321"/>
      <c r="AH152" s="321"/>
      <c r="AI152" s="321"/>
    </row>
    <row r="153" spans="1:35" s="315" customFormat="1" ht="25.5" customHeight="1">
      <c r="A153" s="314"/>
      <c r="D153" s="241"/>
      <c r="E153" s="316"/>
      <c r="F153" s="247"/>
      <c r="G153" s="247"/>
      <c r="H153" s="247"/>
      <c r="I153" s="317"/>
      <c r="J153" s="318"/>
      <c r="K153" s="319"/>
      <c r="L153" s="318"/>
      <c r="M153" s="320"/>
      <c r="N153" s="321"/>
      <c r="O153" s="320"/>
      <c r="P153" s="322"/>
      <c r="Q153" s="322"/>
      <c r="R153" s="323"/>
      <c r="S153" s="320"/>
      <c r="T153" s="320"/>
      <c r="U153" s="324"/>
      <c r="V153" s="324"/>
      <c r="W153" s="325"/>
      <c r="X153" s="320"/>
      <c r="Y153" s="320"/>
      <c r="Z153" s="325"/>
      <c r="AA153" s="326"/>
      <c r="AB153" s="326"/>
      <c r="AC153" s="325"/>
      <c r="AD153" s="327"/>
      <c r="AE153" s="326"/>
      <c r="AF153" s="321"/>
      <c r="AG153" s="321"/>
      <c r="AH153" s="321"/>
      <c r="AI153" s="321"/>
    </row>
    <row r="154" spans="1:35" s="315" customFormat="1" ht="25.5" customHeight="1">
      <c r="A154" s="314"/>
      <c r="D154" s="241"/>
      <c r="E154" s="316"/>
      <c r="F154" s="247"/>
      <c r="G154" s="247"/>
      <c r="H154" s="247"/>
      <c r="I154" s="317"/>
      <c r="J154" s="318"/>
      <c r="K154" s="319"/>
      <c r="L154" s="318"/>
      <c r="M154" s="320"/>
      <c r="N154" s="321"/>
      <c r="O154" s="320"/>
      <c r="P154" s="322"/>
      <c r="Q154" s="322"/>
      <c r="R154" s="323"/>
      <c r="S154" s="320"/>
      <c r="T154" s="320"/>
      <c r="U154" s="324"/>
      <c r="V154" s="324"/>
      <c r="W154" s="325"/>
      <c r="X154" s="320"/>
      <c r="Y154" s="320"/>
      <c r="Z154" s="325"/>
      <c r="AA154" s="326"/>
      <c r="AB154" s="326"/>
      <c r="AC154" s="325"/>
      <c r="AD154" s="327"/>
      <c r="AE154" s="326"/>
      <c r="AF154" s="321"/>
      <c r="AG154" s="321"/>
      <c r="AH154" s="321"/>
      <c r="AI154" s="321"/>
    </row>
    <row r="155" spans="1:35" s="315" customFormat="1" ht="25.5" customHeight="1">
      <c r="A155" s="314"/>
      <c r="D155" s="241"/>
      <c r="E155" s="316"/>
      <c r="F155" s="247"/>
      <c r="G155" s="247"/>
      <c r="H155" s="247"/>
      <c r="I155" s="317"/>
      <c r="J155" s="318"/>
      <c r="K155" s="319"/>
      <c r="L155" s="318"/>
      <c r="M155" s="320"/>
      <c r="N155" s="321"/>
      <c r="O155" s="320"/>
      <c r="P155" s="322"/>
      <c r="Q155" s="322"/>
      <c r="R155" s="323"/>
      <c r="S155" s="320"/>
      <c r="T155" s="320"/>
      <c r="U155" s="324"/>
      <c r="V155" s="324"/>
      <c r="W155" s="325"/>
      <c r="X155" s="320"/>
      <c r="Y155" s="320"/>
      <c r="Z155" s="325"/>
      <c r="AA155" s="326"/>
      <c r="AB155" s="326"/>
      <c r="AC155" s="325"/>
      <c r="AD155" s="327"/>
      <c r="AE155" s="326"/>
      <c r="AF155" s="321"/>
      <c r="AG155" s="321"/>
      <c r="AH155" s="321"/>
      <c r="AI155" s="321"/>
    </row>
    <row r="156" spans="1:35" s="315" customFormat="1" ht="25.5" customHeight="1">
      <c r="A156" s="314"/>
      <c r="D156" s="241"/>
      <c r="E156" s="316"/>
      <c r="F156" s="247"/>
      <c r="G156" s="247"/>
      <c r="H156" s="247"/>
      <c r="I156" s="317"/>
      <c r="J156" s="318"/>
      <c r="K156" s="319"/>
      <c r="L156" s="318"/>
      <c r="M156" s="320"/>
      <c r="N156" s="321"/>
      <c r="O156" s="320"/>
      <c r="P156" s="322"/>
      <c r="Q156" s="322"/>
      <c r="R156" s="323"/>
      <c r="S156" s="320"/>
      <c r="T156" s="320"/>
      <c r="U156" s="324"/>
      <c r="V156" s="324"/>
      <c r="W156" s="325"/>
      <c r="X156" s="320"/>
      <c r="Y156" s="320"/>
      <c r="Z156" s="325"/>
      <c r="AA156" s="326"/>
      <c r="AB156" s="326"/>
      <c r="AC156" s="325"/>
      <c r="AD156" s="327"/>
      <c r="AE156" s="326"/>
      <c r="AF156" s="321"/>
      <c r="AG156" s="321"/>
      <c r="AH156" s="321"/>
      <c r="AI156" s="321"/>
    </row>
    <row r="157" spans="1:35" s="315" customFormat="1" ht="25.5" customHeight="1">
      <c r="A157" s="314"/>
      <c r="D157" s="241"/>
      <c r="E157" s="316"/>
      <c r="F157" s="247"/>
      <c r="G157" s="247"/>
      <c r="H157" s="247"/>
      <c r="I157" s="317"/>
      <c r="J157" s="318"/>
      <c r="K157" s="319"/>
      <c r="L157" s="318"/>
      <c r="M157" s="320"/>
      <c r="N157" s="321"/>
      <c r="O157" s="320"/>
      <c r="P157" s="322"/>
      <c r="Q157" s="322"/>
      <c r="R157" s="323"/>
      <c r="S157" s="320"/>
      <c r="T157" s="320"/>
      <c r="U157" s="324"/>
      <c r="V157" s="324"/>
      <c r="W157" s="325"/>
      <c r="X157" s="320"/>
      <c r="Y157" s="320"/>
      <c r="Z157" s="325"/>
      <c r="AA157" s="326"/>
      <c r="AB157" s="326"/>
      <c r="AC157" s="325"/>
      <c r="AD157" s="327"/>
      <c r="AE157" s="326"/>
      <c r="AF157" s="321"/>
      <c r="AG157" s="321"/>
      <c r="AH157" s="321"/>
      <c r="AI157" s="321"/>
    </row>
    <row r="158" spans="1:35" s="315" customFormat="1" ht="25.5" customHeight="1">
      <c r="A158" s="314"/>
      <c r="D158" s="241"/>
      <c r="E158" s="316"/>
      <c r="F158" s="247"/>
      <c r="G158" s="247"/>
      <c r="H158" s="247"/>
      <c r="I158" s="317"/>
      <c r="J158" s="318"/>
      <c r="K158" s="319"/>
      <c r="L158" s="318"/>
      <c r="M158" s="320"/>
      <c r="N158" s="321"/>
      <c r="O158" s="320"/>
      <c r="P158" s="322"/>
      <c r="Q158" s="322"/>
      <c r="R158" s="323"/>
      <c r="S158" s="320"/>
      <c r="T158" s="320"/>
      <c r="U158" s="324"/>
      <c r="V158" s="324"/>
      <c r="W158" s="325"/>
      <c r="X158" s="320"/>
      <c r="Y158" s="320"/>
      <c r="Z158" s="325"/>
      <c r="AA158" s="326"/>
      <c r="AB158" s="326"/>
      <c r="AC158" s="325"/>
      <c r="AD158" s="327"/>
      <c r="AE158" s="326"/>
      <c r="AF158" s="321"/>
      <c r="AG158" s="321"/>
      <c r="AH158" s="321"/>
      <c r="AI158" s="321"/>
    </row>
    <row r="159" spans="1:35" s="315" customFormat="1" ht="25.5" customHeight="1">
      <c r="A159" s="314"/>
      <c r="D159" s="241"/>
      <c r="E159" s="316"/>
      <c r="F159" s="247"/>
      <c r="G159" s="247"/>
      <c r="H159" s="247"/>
      <c r="I159" s="317"/>
      <c r="J159" s="318"/>
      <c r="K159" s="319"/>
      <c r="L159" s="318"/>
      <c r="M159" s="320"/>
      <c r="N159" s="321"/>
      <c r="O159" s="320"/>
      <c r="P159" s="322"/>
      <c r="Q159" s="322"/>
      <c r="R159" s="323"/>
      <c r="S159" s="320"/>
      <c r="T159" s="320"/>
      <c r="U159" s="324"/>
      <c r="V159" s="324"/>
      <c r="W159" s="325"/>
      <c r="X159" s="320"/>
      <c r="Y159" s="320"/>
      <c r="Z159" s="325"/>
      <c r="AA159" s="326"/>
      <c r="AB159" s="326"/>
      <c r="AC159" s="325"/>
      <c r="AD159" s="327"/>
      <c r="AE159" s="326"/>
      <c r="AF159" s="321"/>
      <c r="AG159" s="321"/>
      <c r="AH159" s="321"/>
      <c r="AI159" s="321"/>
    </row>
    <row r="160" spans="1:35" s="315" customFormat="1" ht="25.5" customHeight="1">
      <c r="A160" s="314"/>
      <c r="D160" s="241"/>
      <c r="E160" s="316"/>
      <c r="F160" s="247"/>
      <c r="G160" s="247"/>
      <c r="H160" s="247"/>
      <c r="I160" s="317"/>
      <c r="J160" s="318"/>
      <c r="K160" s="319"/>
      <c r="L160" s="318"/>
      <c r="M160" s="320"/>
      <c r="N160" s="321"/>
      <c r="O160" s="320"/>
      <c r="P160" s="322"/>
      <c r="Q160" s="322"/>
      <c r="R160" s="323"/>
      <c r="S160" s="320"/>
      <c r="T160" s="320"/>
      <c r="U160" s="324"/>
      <c r="V160" s="324"/>
      <c r="W160" s="325"/>
      <c r="X160" s="320"/>
      <c r="Y160" s="320"/>
      <c r="Z160" s="325"/>
      <c r="AA160" s="326"/>
      <c r="AB160" s="326"/>
      <c r="AC160" s="325"/>
      <c r="AD160" s="327"/>
      <c r="AE160" s="326"/>
      <c r="AF160" s="321"/>
      <c r="AG160" s="321"/>
      <c r="AH160" s="321"/>
      <c r="AI160" s="321"/>
    </row>
    <row r="161" spans="1:35" s="315" customFormat="1" ht="25.5" customHeight="1">
      <c r="A161" s="314"/>
      <c r="D161" s="241"/>
      <c r="E161" s="316"/>
      <c r="F161" s="247"/>
      <c r="G161" s="247"/>
      <c r="H161" s="247"/>
      <c r="I161" s="317"/>
      <c r="J161" s="318"/>
      <c r="K161" s="319"/>
      <c r="L161" s="318"/>
      <c r="M161" s="320"/>
      <c r="N161" s="321"/>
      <c r="O161" s="320"/>
      <c r="P161" s="322"/>
      <c r="Q161" s="322"/>
      <c r="R161" s="323"/>
      <c r="S161" s="320"/>
      <c r="T161" s="320"/>
      <c r="U161" s="324"/>
      <c r="V161" s="324"/>
      <c r="W161" s="325"/>
      <c r="X161" s="320"/>
      <c r="Y161" s="320"/>
      <c r="Z161" s="325"/>
      <c r="AA161" s="326"/>
      <c r="AB161" s="326"/>
      <c r="AC161" s="325"/>
      <c r="AD161" s="327"/>
      <c r="AE161" s="326"/>
      <c r="AF161" s="321"/>
      <c r="AG161" s="321"/>
      <c r="AH161" s="321"/>
      <c r="AI161" s="321"/>
    </row>
    <row r="162" spans="1:35" s="315" customFormat="1" ht="25.5" customHeight="1">
      <c r="A162" s="314"/>
      <c r="D162" s="241"/>
      <c r="E162" s="316"/>
      <c r="F162" s="247"/>
      <c r="G162" s="247"/>
      <c r="H162" s="247"/>
      <c r="I162" s="317"/>
      <c r="J162" s="318"/>
      <c r="K162" s="319"/>
      <c r="L162" s="318"/>
      <c r="M162" s="320"/>
      <c r="N162" s="321"/>
      <c r="O162" s="320"/>
      <c r="P162" s="322"/>
      <c r="Q162" s="322"/>
      <c r="R162" s="323"/>
      <c r="S162" s="320"/>
      <c r="T162" s="320"/>
      <c r="U162" s="324"/>
      <c r="V162" s="324"/>
      <c r="W162" s="325"/>
      <c r="X162" s="320"/>
      <c r="Y162" s="320"/>
      <c r="Z162" s="325"/>
      <c r="AA162" s="326"/>
      <c r="AB162" s="326"/>
      <c r="AC162" s="325"/>
      <c r="AD162" s="327"/>
      <c r="AE162" s="326"/>
      <c r="AF162" s="321"/>
      <c r="AG162" s="321"/>
      <c r="AH162" s="321"/>
      <c r="AI162" s="321"/>
    </row>
    <row r="163" spans="1:35" s="315" customFormat="1" ht="25.5" customHeight="1">
      <c r="A163" s="314"/>
      <c r="D163" s="241"/>
      <c r="E163" s="316"/>
      <c r="F163" s="247"/>
      <c r="G163" s="247"/>
      <c r="H163" s="247"/>
      <c r="I163" s="317"/>
      <c r="J163" s="318"/>
      <c r="K163" s="319"/>
      <c r="L163" s="318"/>
      <c r="M163" s="320"/>
      <c r="N163" s="321"/>
      <c r="O163" s="320"/>
      <c r="P163" s="322"/>
      <c r="Q163" s="322"/>
      <c r="R163" s="323"/>
      <c r="S163" s="320"/>
      <c r="T163" s="320"/>
      <c r="U163" s="324"/>
      <c r="V163" s="324"/>
      <c r="W163" s="325"/>
      <c r="X163" s="320"/>
      <c r="Y163" s="320"/>
      <c r="Z163" s="325"/>
      <c r="AA163" s="326"/>
      <c r="AB163" s="326"/>
      <c r="AC163" s="325"/>
      <c r="AD163" s="327"/>
      <c r="AE163" s="326"/>
      <c r="AF163" s="321"/>
      <c r="AG163" s="321"/>
      <c r="AH163" s="321"/>
      <c r="AI163" s="321"/>
    </row>
    <row r="164" spans="1:35" s="315" customFormat="1" ht="25.5" customHeight="1">
      <c r="A164" s="314"/>
      <c r="D164" s="241"/>
      <c r="E164" s="316"/>
      <c r="F164" s="247"/>
      <c r="G164" s="247"/>
      <c r="H164" s="247"/>
      <c r="I164" s="317"/>
      <c r="J164" s="318"/>
      <c r="K164" s="319"/>
      <c r="L164" s="318"/>
      <c r="M164" s="320"/>
      <c r="N164" s="321"/>
      <c r="O164" s="320"/>
      <c r="P164" s="322"/>
      <c r="Q164" s="322"/>
      <c r="R164" s="323"/>
      <c r="S164" s="320"/>
      <c r="T164" s="320"/>
      <c r="U164" s="324"/>
      <c r="V164" s="324"/>
      <c r="W164" s="325"/>
      <c r="X164" s="320"/>
      <c r="Y164" s="320"/>
      <c r="Z164" s="325"/>
      <c r="AA164" s="326"/>
      <c r="AB164" s="326"/>
      <c r="AC164" s="325"/>
      <c r="AD164" s="327"/>
      <c r="AE164" s="326"/>
      <c r="AF164" s="321"/>
      <c r="AG164" s="321"/>
      <c r="AH164" s="321"/>
      <c r="AI164" s="321"/>
    </row>
    <row r="165" spans="1:35" s="315" customFormat="1" ht="25.5" customHeight="1">
      <c r="A165" s="314"/>
      <c r="D165" s="241"/>
      <c r="E165" s="316"/>
      <c r="F165" s="247"/>
      <c r="G165" s="247"/>
      <c r="H165" s="247"/>
      <c r="I165" s="317"/>
      <c r="J165" s="318"/>
      <c r="K165" s="319"/>
      <c r="L165" s="318"/>
      <c r="M165" s="320"/>
      <c r="N165" s="321"/>
      <c r="O165" s="320"/>
      <c r="P165" s="322"/>
      <c r="Q165" s="322"/>
      <c r="R165" s="323"/>
      <c r="S165" s="320"/>
      <c r="T165" s="320"/>
      <c r="U165" s="324"/>
      <c r="V165" s="324"/>
      <c r="W165" s="325"/>
      <c r="X165" s="320"/>
      <c r="Y165" s="320"/>
      <c r="Z165" s="325"/>
      <c r="AA165" s="326"/>
      <c r="AB165" s="326"/>
      <c r="AC165" s="325"/>
      <c r="AD165" s="327"/>
      <c r="AE165" s="326"/>
      <c r="AF165" s="321"/>
      <c r="AG165" s="321"/>
      <c r="AH165" s="321"/>
      <c r="AI165" s="321"/>
    </row>
    <row r="166" spans="1:35" s="315" customFormat="1" ht="25.5" customHeight="1">
      <c r="A166" s="314"/>
      <c r="D166" s="241"/>
      <c r="E166" s="316"/>
      <c r="F166" s="247"/>
      <c r="G166" s="247"/>
      <c r="H166" s="247"/>
      <c r="I166" s="317"/>
      <c r="J166" s="318"/>
      <c r="K166" s="319"/>
      <c r="L166" s="318"/>
      <c r="M166" s="320"/>
      <c r="N166" s="321"/>
      <c r="O166" s="320"/>
      <c r="P166" s="322"/>
      <c r="Q166" s="322"/>
      <c r="R166" s="323"/>
      <c r="S166" s="320"/>
      <c r="T166" s="320"/>
      <c r="U166" s="324"/>
      <c r="V166" s="324"/>
      <c r="W166" s="325"/>
      <c r="X166" s="320"/>
      <c r="Y166" s="320"/>
      <c r="Z166" s="325"/>
      <c r="AA166" s="326"/>
      <c r="AB166" s="326"/>
      <c r="AC166" s="325"/>
      <c r="AD166" s="327"/>
      <c r="AE166" s="326"/>
      <c r="AF166" s="321"/>
      <c r="AG166" s="321"/>
      <c r="AH166" s="321"/>
      <c r="AI166" s="321"/>
    </row>
    <row r="167" spans="1:35" s="315" customFormat="1" ht="25.5" customHeight="1">
      <c r="A167" s="314"/>
      <c r="D167" s="241"/>
      <c r="E167" s="316"/>
      <c r="F167" s="247"/>
      <c r="G167" s="247"/>
      <c r="H167" s="247"/>
      <c r="I167" s="317"/>
      <c r="J167" s="318"/>
      <c r="K167" s="319"/>
      <c r="L167" s="318"/>
      <c r="M167" s="320"/>
      <c r="N167" s="321"/>
      <c r="O167" s="320"/>
      <c r="P167" s="322"/>
      <c r="Q167" s="322"/>
      <c r="R167" s="323"/>
      <c r="S167" s="320"/>
      <c r="T167" s="320"/>
      <c r="U167" s="324"/>
      <c r="V167" s="324"/>
      <c r="W167" s="325"/>
      <c r="X167" s="320"/>
      <c r="Y167" s="320"/>
      <c r="Z167" s="325"/>
      <c r="AA167" s="326"/>
      <c r="AB167" s="326"/>
      <c r="AC167" s="325"/>
      <c r="AD167" s="327"/>
      <c r="AE167" s="326"/>
      <c r="AF167" s="321"/>
      <c r="AG167" s="321"/>
      <c r="AH167" s="321"/>
      <c r="AI167" s="321"/>
    </row>
    <row r="168" spans="1:35" s="315" customFormat="1" ht="25.5" customHeight="1">
      <c r="A168" s="314"/>
      <c r="D168" s="241"/>
      <c r="E168" s="316"/>
      <c r="F168" s="247"/>
      <c r="G168" s="247"/>
      <c r="H168" s="247"/>
      <c r="I168" s="317"/>
      <c r="J168" s="318"/>
      <c r="K168" s="319"/>
      <c r="L168" s="318"/>
      <c r="M168" s="320"/>
      <c r="N168" s="321"/>
      <c r="O168" s="320"/>
      <c r="P168" s="322"/>
      <c r="Q168" s="322"/>
      <c r="R168" s="323"/>
      <c r="S168" s="320"/>
      <c r="T168" s="320"/>
      <c r="U168" s="324"/>
      <c r="V168" s="324"/>
      <c r="W168" s="325"/>
      <c r="X168" s="320"/>
      <c r="Y168" s="320"/>
      <c r="Z168" s="325"/>
      <c r="AA168" s="326"/>
      <c r="AB168" s="326"/>
      <c r="AC168" s="325"/>
      <c r="AD168" s="327"/>
      <c r="AE168" s="326"/>
      <c r="AF168" s="321"/>
      <c r="AG168" s="321"/>
      <c r="AH168" s="321"/>
      <c r="AI168" s="321"/>
    </row>
    <row r="169" spans="1:35" s="315" customFormat="1" ht="25.5" customHeight="1">
      <c r="A169" s="314"/>
      <c r="D169" s="241"/>
      <c r="E169" s="316"/>
      <c r="F169" s="247"/>
      <c r="G169" s="247"/>
      <c r="H169" s="247"/>
      <c r="I169" s="317"/>
      <c r="J169" s="318"/>
      <c r="K169" s="319"/>
      <c r="L169" s="318"/>
      <c r="M169" s="320"/>
      <c r="N169" s="321"/>
      <c r="O169" s="320"/>
      <c r="P169" s="322"/>
      <c r="Q169" s="322"/>
      <c r="R169" s="323"/>
      <c r="S169" s="320"/>
      <c r="T169" s="320"/>
      <c r="U169" s="324"/>
      <c r="V169" s="324"/>
      <c r="W169" s="325"/>
      <c r="X169" s="320"/>
      <c r="Y169" s="320"/>
      <c r="Z169" s="325"/>
      <c r="AA169" s="326"/>
      <c r="AB169" s="326"/>
      <c r="AC169" s="325"/>
      <c r="AD169" s="327"/>
      <c r="AE169" s="326"/>
      <c r="AF169" s="321"/>
      <c r="AG169" s="321"/>
      <c r="AH169" s="321"/>
      <c r="AI169" s="321"/>
    </row>
    <row r="170" spans="1:35" s="315" customFormat="1" ht="25.5" customHeight="1">
      <c r="A170" s="314"/>
      <c r="D170" s="241"/>
      <c r="E170" s="316"/>
      <c r="F170" s="247"/>
      <c r="G170" s="247"/>
      <c r="H170" s="247"/>
      <c r="I170" s="317"/>
      <c r="J170" s="318"/>
      <c r="K170" s="319"/>
      <c r="L170" s="318"/>
      <c r="M170" s="320"/>
      <c r="N170" s="321"/>
      <c r="O170" s="320"/>
      <c r="P170" s="322"/>
      <c r="Q170" s="322"/>
      <c r="R170" s="323"/>
      <c r="S170" s="320"/>
      <c r="T170" s="320"/>
      <c r="U170" s="324"/>
      <c r="V170" s="324"/>
      <c r="W170" s="325"/>
      <c r="X170" s="320"/>
      <c r="Y170" s="320"/>
      <c r="Z170" s="325"/>
      <c r="AA170" s="326"/>
      <c r="AB170" s="326"/>
      <c r="AC170" s="325"/>
      <c r="AD170" s="327"/>
      <c r="AE170" s="326"/>
      <c r="AF170" s="321"/>
      <c r="AG170" s="321"/>
      <c r="AH170" s="321"/>
      <c r="AI170" s="321"/>
    </row>
    <row r="171" spans="1:35" s="315" customFormat="1" ht="25.5" customHeight="1">
      <c r="A171" s="314"/>
      <c r="D171" s="241"/>
      <c r="E171" s="316"/>
      <c r="F171" s="247"/>
      <c r="G171" s="247"/>
      <c r="H171" s="247"/>
      <c r="I171" s="317"/>
      <c r="J171" s="318"/>
      <c r="K171" s="319"/>
      <c r="L171" s="318"/>
      <c r="M171" s="320"/>
      <c r="N171" s="321"/>
      <c r="O171" s="320"/>
      <c r="P171" s="322"/>
      <c r="Q171" s="322"/>
      <c r="R171" s="323"/>
      <c r="S171" s="320"/>
      <c r="T171" s="320"/>
      <c r="U171" s="324"/>
      <c r="V171" s="324"/>
      <c r="W171" s="325"/>
      <c r="X171" s="320"/>
      <c r="Y171" s="320"/>
      <c r="Z171" s="325"/>
      <c r="AA171" s="326"/>
      <c r="AB171" s="326"/>
      <c r="AC171" s="325"/>
      <c r="AD171" s="327"/>
      <c r="AE171" s="326"/>
      <c r="AF171" s="321"/>
      <c r="AG171" s="321"/>
      <c r="AH171" s="321"/>
      <c r="AI171" s="321"/>
    </row>
    <row r="172" spans="1:35" s="315" customFormat="1" ht="25.5" customHeight="1">
      <c r="A172" s="314"/>
      <c r="D172" s="241"/>
      <c r="E172" s="316"/>
      <c r="F172" s="247"/>
      <c r="G172" s="247"/>
      <c r="H172" s="247"/>
      <c r="I172" s="317"/>
      <c r="J172" s="318"/>
      <c r="K172" s="319"/>
      <c r="L172" s="318"/>
      <c r="M172" s="320"/>
      <c r="N172" s="321"/>
      <c r="O172" s="320"/>
      <c r="P172" s="322"/>
      <c r="Q172" s="322"/>
      <c r="R172" s="323"/>
      <c r="S172" s="320"/>
      <c r="T172" s="320"/>
      <c r="U172" s="324"/>
      <c r="V172" s="324"/>
      <c r="W172" s="325"/>
      <c r="X172" s="320"/>
      <c r="Y172" s="320"/>
      <c r="Z172" s="325"/>
      <c r="AA172" s="326"/>
      <c r="AB172" s="326"/>
      <c r="AC172" s="325"/>
      <c r="AD172" s="327"/>
      <c r="AE172" s="326"/>
      <c r="AF172" s="321"/>
      <c r="AG172" s="321"/>
      <c r="AH172" s="321"/>
      <c r="AI172" s="321"/>
    </row>
    <row r="173" spans="1:35" s="315" customFormat="1" ht="25.5" customHeight="1">
      <c r="A173" s="314"/>
      <c r="D173" s="241"/>
      <c r="E173" s="316"/>
      <c r="F173" s="247"/>
      <c r="G173" s="247"/>
      <c r="H173" s="247"/>
      <c r="I173" s="317"/>
      <c r="J173" s="318"/>
      <c r="K173" s="319"/>
      <c r="L173" s="318"/>
      <c r="M173" s="320"/>
      <c r="N173" s="321"/>
      <c r="O173" s="320"/>
      <c r="P173" s="322"/>
      <c r="Q173" s="322"/>
      <c r="R173" s="323"/>
      <c r="S173" s="320"/>
      <c r="T173" s="320"/>
      <c r="U173" s="324"/>
      <c r="V173" s="324"/>
      <c r="W173" s="325"/>
      <c r="X173" s="320"/>
      <c r="Y173" s="320"/>
      <c r="Z173" s="325"/>
      <c r="AA173" s="326"/>
      <c r="AB173" s="326"/>
      <c r="AC173" s="325"/>
      <c r="AD173" s="327"/>
      <c r="AE173" s="326"/>
      <c r="AF173" s="321"/>
      <c r="AG173" s="321"/>
      <c r="AH173" s="321"/>
      <c r="AI173" s="321"/>
    </row>
    <row r="174" spans="1:35" s="315" customFormat="1" ht="25.5" customHeight="1">
      <c r="A174" s="314"/>
      <c r="D174" s="241"/>
      <c r="E174" s="316"/>
      <c r="F174" s="247"/>
      <c r="G174" s="247"/>
      <c r="H174" s="247"/>
      <c r="I174" s="317"/>
      <c r="J174" s="318"/>
      <c r="K174" s="319"/>
      <c r="L174" s="318"/>
      <c r="M174" s="320"/>
      <c r="N174" s="321"/>
      <c r="O174" s="320"/>
      <c r="P174" s="322"/>
      <c r="Q174" s="322"/>
      <c r="R174" s="323"/>
      <c r="S174" s="320"/>
      <c r="T174" s="320"/>
      <c r="U174" s="324"/>
      <c r="V174" s="324"/>
      <c r="W174" s="325"/>
      <c r="X174" s="320"/>
      <c r="Y174" s="320"/>
      <c r="Z174" s="325"/>
      <c r="AA174" s="326"/>
      <c r="AB174" s="326"/>
      <c r="AC174" s="325"/>
      <c r="AD174" s="327"/>
      <c r="AE174" s="326"/>
      <c r="AF174" s="321"/>
      <c r="AG174" s="321"/>
      <c r="AH174" s="321"/>
      <c r="AI174" s="321"/>
    </row>
    <row r="175" spans="1:35" s="315" customFormat="1" ht="25.5" customHeight="1">
      <c r="A175" s="314"/>
      <c r="D175" s="241"/>
      <c r="E175" s="316"/>
      <c r="F175" s="247"/>
      <c r="G175" s="247"/>
      <c r="H175" s="247"/>
      <c r="I175" s="317"/>
      <c r="J175" s="318"/>
      <c r="K175" s="319"/>
      <c r="L175" s="318"/>
      <c r="M175" s="320"/>
      <c r="N175" s="321"/>
      <c r="O175" s="320"/>
      <c r="P175" s="322"/>
      <c r="Q175" s="322"/>
      <c r="R175" s="323"/>
      <c r="S175" s="320"/>
      <c r="T175" s="320"/>
      <c r="U175" s="324"/>
      <c r="V175" s="324"/>
      <c r="W175" s="325"/>
      <c r="X175" s="320"/>
      <c r="Y175" s="320"/>
      <c r="Z175" s="325"/>
      <c r="AA175" s="326"/>
      <c r="AB175" s="326"/>
      <c r="AC175" s="325"/>
      <c r="AD175" s="327"/>
      <c r="AE175" s="326"/>
      <c r="AF175" s="321"/>
      <c r="AG175" s="321"/>
      <c r="AH175" s="321"/>
      <c r="AI175" s="321"/>
    </row>
    <row r="176" spans="1:35" s="315" customFormat="1" ht="25.5" customHeight="1">
      <c r="A176" s="314"/>
      <c r="D176" s="241"/>
      <c r="E176" s="316"/>
      <c r="F176" s="247"/>
      <c r="G176" s="247"/>
      <c r="H176" s="247"/>
      <c r="I176" s="317"/>
      <c r="J176" s="318"/>
      <c r="K176" s="319"/>
      <c r="L176" s="318"/>
      <c r="M176" s="320"/>
      <c r="N176" s="321"/>
      <c r="O176" s="320"/>
      <c r="P176" s="322"/>
      <c r="Q176" s="322"/>
      <c r="R176" s="323"/>
      <c r="S176" s="320"/>
      <c r="T176" s="320"/>
      <c r="U176" s="324"/>
      <c r="V176" s="324"/>
      <c r="W176" s="325"/>
      <c r="X176" s="320"/>
      <c r="Y176" s="320"/>
      <c r="Z176" s="325"/>
      <c r="AA176" s="326"/>
      <c r="AB176" s="326"/>
      <c r="AC176" s="325"/>
      <c r="AD176" s="327"/>
      <c r="AE176" s="326"/>
      <c r="AF176" s="321"/>
      <c r="AG176" s="321"/>
      <c r="AH176" s="321"/>
      <c r="AI176" s="321"/>
    </row>
    <row r="177" spans="1:35" s="315" customFormat="1" ht="25.5" customHeight="1">
      <c r="A177" s="314"/>
      <c r="D177" s="241"/>
      <c r="E177" s="316"/>
      <c r="F177" s="247"/>
      <c r="G177" s="247"/>
      <c r="H177" s="247"/>
      <c r="I177" s="317"/>
      <c r="J177" s="318"/>
      <c r="K177" s="319"/>
      <c r="L177" s="318"/>
      <c r="M177" s="320"/>
      <c r="N177" s="321"/>
      <c r="O177" s="320"/>
      <c r="P177" s="322"/>
      <c r="Q177" s="322"/>
      <c r="R177" s="323"/>
      <c r="S177" s="320"/>
      <c r="T177" s="320"/>
      <c r="U177" s="324"/>
      <c r="V177" s="324"/>
      <c r="W177" s="325"/>
      <c r="X177" s="320"/>
      <c r="Y177" s="320"/>
      <c r="Z177" s="325"/>
      <c r="AA177" s="326"/>
      <c r="AB177" s="326"/>
      <c r="AC177" s="325"/>
      <c r="AD177" s="327"/>
      <c r="AE177" s="326"/>
      <c r="AF177" s="321"/>
      <c r="AG177" s="321"/>
      <c r="AH177" s="321"/>
      <c r="AI177" s="321"/>
    </row>
    <row r="178" spans="1:35" s="315" customFormat="1" ht="25.5" customHeight="1">
      <c r="A178" s="314"/>
      <c r="D178" s="241"/>
      <c r="E178" s="316"/>
      <c r="F178" s="247"/>
      <c r="G178" s="247"/>
      <c r="H178" s="247"/>
      <c r="I178" s="317"/>
      <c r="J178" s="318"/>
      <c r="K178" s="319"/>
      <c r="L178" s="318"/>
      <c r="M178" s="320"/>
      <c r="N178" s="321"/>
      <c r="O178" s="320"/>
      <c r="P178" s="322"/>
      <c r="Q178" s="322"/>
      <c r="R178" s="323"/>
      <c r="S178" s="320"/>
      <c r="T178" s="320"/>
      <c r="U178" s="324"/>
      <c r="V178" s="324"/>
      <c r="W178" s="325"/>
      <c r="X178" s="320"/>
      <c r="Y178" s="320"/>
      <c r="Z178" s="325"/>
      <c r="AA178" s="326"/>
      <c r="AB178" s="326"/>
      <c r="AC178" s="325"/>
      <c r="AD178" s="327"/>
      <c r="AE178" s="326"/>
      <c r="AF178" s="321"/>
      <c r="AG178" s="321"/>
      <c r="AH178" s="321"/>
      <c r="AI178" s="321"/>
    </row>
    <row r="179" spans="1:35" s="315" customFormat="1" ht="25.5" customHeight="1">
      <c r="A179" s="314"/>
      <c r="D179" s="241"/>
      <c r="E179" s="316"/>
      <c r="F179" s="247"/>
      <c r="G179" s="247"/>
      <c r="H179" s="247"/>
      <c r="I179" s="317"/>
      <c r="J179" s="318"/>
      <c r="K179" s="319"/>
      <c r="L179" s="318"/>
      <c r="M179" s="320"/>
      <c r="N179" s="321"/>
      <c r="O179" s="320"/>
      <c r="P179" s="322"/>
      <c r="Q179" s="322"/>
      <c r="R179" s="323"/>
      <c r="S179" s="320"/>
      <c r="T179" s="320"/>
      <c r="U179" s="324"/>
      <c r="V179" s="324"/>
      <c r="W179" s="325"/>
      <c r="X179" s="320"/>
      <c r="Y179" s="320"/>
      <c r="Z179" s="325"/>
      <c r="AA179" s="326"/>
      <c r="AB179" s="326"/>
      <c r="AC179" s="325"/>
      <c r="AD179" s="327"/>
      <c r="AE179" s="326"/>
      <c r="AF179" s="321"/>
      <c r="AG179" s="321"/>
      <c r="AH179" s="321"/>
      <c r="AI179" s="321"/>
    </row>
    <row r="180" spans="1:35" s="315" customFormat="1" ht="25.5" customHeight="1">
      <c r="A180" s="314"/>
      <c r="D180" s="241"/>
      <c r="E180" s="316"/>
      <c r="F180" s="247"/>
      <c r="G180" s="247"/>
      <c r="H180" s="247"/>
      <c r="I180" s="317"/>
      <c r="J180" s="318"/>
      <c r="K180" s="319"/>
      <c r="L180" s="318"/>
      <c r="M180" s="320"/>
      <c r="N180" s="321"/>
      <c r="O180" s="320"/>
      <c r="P180" s="322"/>
      <c r="Q180" s="322"/>
      <c r="R180" s="323"/>
      <c r="S180" s="320"/>
      <c r="T180" s="320"/>
      <c r="U180" s="324"/>
      <c r="V180" s="324"/>
      <c r="W180" s="325"/>
      <c r="X180" s="320"/>
      <c r="Y180" s="320"/>
      <c r="Z180" s="325"/>
      <c r="AA180" s="326"/>
      <c r="AB180" s="326"/>
      <c r="AC180" s="325"/>
      <c r="AD180" s="327"/>
      <c r="AE180" s="326"/>
      <c r="AF180" s="321"/>
      <c r="AG180" s="321"/>
      <c r="AH180" s="321"/>
      <c r="AI180" s="321"/>
    </row>
    <row r="181" spans="1:35" s="315" customFormat="1" ht="25.5" customHeight="1">
      <c r="A181" s="314"/>
      <c r="D181" s="241"/>
      <c r="E181" s="316"/>
      <c r="F181" s="247"/>
      <c r="G181" s="247"/>
      <c r="H181" s="247"/>
      <c r="I181" s="317"/>
      <c r="J181" s="318"/>
      <c r="K181" s="319"/>
      <c r="L181" s="318"/>
      <c r="M181" s="320"/>
      <c r="N181" s="321"/>
      <c r="O181" s="320"/>
      <c r="P181" s="322"/>
      <c r="Q181" s="322"/>
      <c r="R181" s="323"/>
      <c r="S181" s="320"/>
      <c r="T181" s="320"/>
      <c r="U181" s="324"/>
      <c r="V181" s="324"/>
      <c r="W181" s="325"/>
      <c r="X181" s="320"/>
      <c r="Y181" s="320"/>
      <c r="Z181" s="325"/>
      <c r="AA181" s="326"/>
      <c r="AB181" s="326"/>
      <c r="AC181" s="325"/>
      <c r="AD181" s="327"/>
      <c r="AE181" s="326"/>
      <c r="AF181" s="321"/>
      <c r="AG181" s="321"/>
      <c r="AH181" s="321"/>
      <c r="AI181" s="321"/>
    </row>
    <row r="182" spans="1:35" s="315" customFormat="1" ht="25.5" customHeight="1">
      <c r="A182" s="314"/>
      <c r="D182" s="241"/>
      <c r="E182" s="316"/>
      <c r="F182" s="247"/>
      <c r="G182" s="247"/>
      <c r="H182" s="247"/>
      <c r="I182" s="317"/>
      <c r="J182" s="318"/>
      <c r="K182" s="319"/>
      <c r="L182" s="318"/>
      <c r="M182" s="320"/>
      <c r="N182" s="321"/>
      <c r="O182" s="320"/>
      <c r="P182" s="322"/>
      <c r="Q182" s="322"/>
      <c r="R182" s="323"/>
      <c r="S182" s="320"/>
      <c r="T182" s="320"/>
      <c r="U182" s="324"/>
      <c r="V182" s="324"/>
      <c r="W182" s="325"/>
      <c r="X182" s="320"/>
      <c r="Y182" s="320"/>
      <c r="Z182" s="325"/>
      <c r="AA182" s="326"/>
      <c r="AB182" s="326"/>
      <c r="AC182" s="325"/>
      <c r="AD182" s="327"/>
      <c r="AE182" s="326"/>
      <c r="AF182" s="321"/>
      <c r="AG182" s="321"/>
      <c r="AH182" s="321"/>
      <c r="AI182" s="321"/>
    </row>
    <row r="183" spans="1:35" s="315" customFormat="1" ht="25.5" customHeight="1">
      <c r="A183" s="314"/>
      <c r="D183" s="241"/>
      <c r="E183" s="316"/>
      <c r="F183" s="247"/>
      <c r="G183" s="247"/>
      <c r="H183" s="247"/>
      <c r="I183" s="317"/>
      <c r="J183" s="318"/>
      <c r="K183" s="319"/>
      <c r="L183" s="318"/>
      <c r="M183" s="320"/>
      <c r="N183" s="321"/>
      <c r="O183" s="320"/>
      <c r="P183" s="322"/>
      <c r="Q183" s="322"/>
      <c r="R183" s="323"/>
      <c r="S183" s="320"/>
      <c r="T183" s="320"/>
      <c r="U183" s="324"/>
      <c r="V183" s="324"/>
      <c r="W183" s="325"/>
      <c r="X183" s="320"/>
      <c r="Y183" s="320"/>
      <c r="Z183" s="325"/>
      <c r="AA183" s="326"/>
      <c r="AB183" s="326"/>
      <c r="AC183" s="325"/>
      <c r="AD183" s="327"/>
      <c r="AE183" s="326"/>
      <c r="AF183" s="321"/>
      <c r="AG183" s="321"/>
      <c r="AH183" s="321"/>
      <c r="AI183" s="321"/>
    </row>
    <row r="184" spans="1:35" s="315" customFormat="1" ht="25.5" customHeight="1">
      <c r="A184" s="314"/>
      <c r="D184" s="241"/>
      <c r="E184" s="316"/>
      <c r="F184" s="247"/>
      <c r="G184" s="247"/>
      <c r="H184" s="247"/>
      <c r="I184" s="317"/>
      <c r="J184" s="318"/>
      <c r="K184" s="319"/>
      <c r="L184" s="318"/>
      <c r="M184" s="320"/>
      <c r="N184" s="321"/>
      <c r="O184" s="320"/>
      <c r="P184" s="322"/>
      <c r="Q184" s="322"/>
      <c r="R184" s="323"/>
      <c r="S184" s="320"/>
      <c r="T184" s="320"/>
      <c r="U184" s="324"/>
      <c r="V184" s="324"/>
      <c r="W184" s="325"/>
      <c r="X184" s="320"/>
      <c r="Y184" s="320"/>
      <c r="Z184" s="325"/>
      <c r="AA184" s="326"/>
      <c r="AB184" s="326"/>
      <c r="AC184" s="325"/>
      <c r="AD184" s="327"/>
      <c r="AE184" s="326"/>
      <c r="AF184" s="321"/>
      <c r="AG184" s="321"/>
      <c r="AH184" s="321"/>
      <c r="AI184" s="321"/>
    </row>
    <row r="185" spans="1:35" s="315" customFormat="1" ht="25.5" customHeight="1">
      <c r="A185" s="314"/>
      <c r="D185" s="241"/>
      <c r="E185" s="316"/>
      <c r="F185" s="247"/>
      <c r="G185" s="247"/>
      <c r="H185" s="247"/>
      <c r="I185" s="317"/>
      <c r="J185" s="318"/>
      <c r="K185" s="319"/>
      <c r="L185" s="318"/>
      <c r="M185" s="320"/>
      <c r="N185" s="321"/>
      <c r="O185" s="320"/>
      <c r="P185" s="322"/>
      <c r="Q185" s="322"/>
      <c r="R185" s="323"/>
      <c r="S185" s="320"/>
      <c r="T185" s="320"/>
      <c r="U185" s="324"/>
      <c r="V185" s="324"/>
      <c r="W185" s="325"/>
      <c r="X185" s="320"/>
      <c r="Y185" s="320"/>
      <c r="Z185" s="325"/>
      <c r="AA185" s="326"/>
      <c r="AB185" s="326"/>
      <c r="AC185" s="325"/>
      <c r="AD185" s="327"/>
      <c r="AE185" s="326"/>
      <c r="AF185" s="321"/>
      <c r="AG185" s="321"/>
      <c r="AH185" s="321"/>
      <c r="AI185" s="321"/>
    </row>
    <row r="186" spans="1:35" s="315" customFormat="1" ht="25.5" customHeight="1">
      <c r="A186" s="314"/>
      <c r="D186" s="241"/>
      <c r="E186" s="316"/>
      <c r="F186" s="247"/>
      <c r="G186" s="247"/>
      <c r="H186" s="247"/>
      <c r="I186" s="317"/>
      <c r="J186" s="318"/>
      <c r="K186" s="319"/>
      <c r="L186" s="318"/>
      <c r="M186" s="320"/>
      <c r="N186" s="321"/>
      <c r="O186" s="320"/>
      <c r="P186" s="322"/>
      <c r="Q186" s="322"/>
      <c r="R186" s="323"/>
      <c r="S186" s="320"/>
      <c r="T186" s="320"/>
      <c r="U186" s="324"/>
      <c r="V186" s="324"/>
      <c r="W186" s="325"/>
      <c r="X186" s="320"/>
      <c r="Y186" s="320"/>
      <c r="Z186" s="325"/>
      <c r="AA186" s="326"/>
      <c r="AB186" s="326"/>
      <c r="AC186" s="325"/>
      <c r="AD186" s="327"/>
      <c r="AE186" s="326"/>
      <c r="AF186" s="321"/>
      <c r="AG186" s="321"/>
      <c r="AH186" s="321"/>
      <c r="AI186" s="321"/>
    </row>
    <row r="187" spans="1:35" s="315" customFormat="1" ht="25.5" customHeight="1">
      <c r="A187" s="314"/>
      <c r="D187" s="241"/>
      <c r="E187" s="316"/>
      <c r="F187" s="247"/>
      <c r="G187" s="247"/>
      <c r="H187" s="247"/>
      <c r="I187" s="317"/>
      <c r="J187" s="318"/>
      <c r="K187" s="319"/>
      <c r="L187" s="318"/>
      <c r="M187" s="320"/>
      <c r="N187" s="321"/>
      <c r="O187" s="320"/>
      <c r="P187" s="322"/>
      <c r="Q187" s="322"/>
      <c r="R187" s="323"/>
      <c r="S187" s="320"/>
      <c r="T187" s="320"/>
      <c r="U187" s="324"/>
      <c r="V187" s="324"/>
      <c r="W187" s="325"/>
      <c r="X187" s="320"/>
      <c r="Y187" s="320"/>
      <c r="Z187" s="325"/>
      <c r="AA187" s="326"/>
      <c r="AB187" s="326"/>
      <c r="AC187" s="325"/>
      <c r="AD187" s="327"/>
      <c r="AE187" s="326"/>
      <c r="AF187" s="321"/>
      <c r="AG187" s="321"/>
      <c r="AH187" s="321"/>
      <c r="AI187" s="321"/>
    </row>
    <row r="188" spans="1:35" s="315" customFormat="1" ht="25.5" customHeight="1">
      <c r="A188" s="314"/>
      <c r="D188" s="241"/>
      <c r="E188" s="316"/>
      <c r="F188" s="247"/>
      <c r="G188" s="247"/>
      <c r="H188" s="247"/>
      <c r="I188" s="317"/>
      <c r="J188" s="318"/>
      <c r="K188" s="319"/>
      <c r="L188" s="318"/>
      <c r="M188" s="320"/>
      <c r="N188" s="321"/>
      <c r="O188" s="320"/>
      <c r="P188" s="322"/>
      <c r="Q188" s="322"/>
      <c r="R188" s="323"/>
      <c r="S188" s="320"/>
      <c r="T188" s="320"/>
      <c r="U188" s="324"/>
      <c r="V188" s="324"/>
      <c r="W188" s="325"/>
      <c r="X188" s="320"/>
      <c r="Y188" s="320"/>
      <c r="Z188" s="325"/>
      <c r="AA188" s="326"/>
      <c r="AB188" s="326"/>
      <c r="AC188" s="325"/>
      <c r="AD188" s="327"/>
      <c r="AE188" s="326"/>
      <c r="AF188" s="321"/>
      <c r="AG188" s="321"/>
      <c r="AH188" s="321"/>
      <c r="AI188" s="321"/>
    </row>
    <row r="189" spans="1:35" s="315" customFormat="1" ht="25.5" customHeight="1">
      <c r="A189" s="314"/>
      <c r="D189" s="241"/>
      <c r="E189" s="316"/>
      <c r="F189" s="247"/>
      <c r="G189" s="247"/>
      <c r="H189" s="247"/>
      <c r="I189" s="317"/>
      <c r="J189" s="318"/>
      <c r="K189" s="319"/>
      <c r="L189" s="318"/>
      <c r="M189" s="320"/>
      <c r="N189" s="321"/>
      <c r="O189" s="320"/>
      <c r="P189" s="322"/>
      <c r="Q189" s="322"/>
      <c r="R189" s="323"/>
      <c r="S189" s="320"/>
      <c r="T189" s="320"/>
      <c r="U189" s="324"/>
      <c r="V189" s="324"/>
      <c r="W189" s="325"/>
      <c r="X189" s="320"/>
      <c r="Y189" s="320"/>
      <c r="Z189" s="325"/>
      <c r="AA189" s="326"/>
      <c r="AB189" s="326"/>
      <c r="AC189" s="325"/>
      <c r="AD189" s="327"/>
      <c r="AE189" s="326"/>
      <c r="AF189" s="321"/>
      <c r="AG189" s="321"/>
      <c r="AH189" s="321"/>
      <c r="AI189" s="321"/>
    </row>
    <row r="190" spans="1:35" s="315" customFormat="1" ht="25.5" customHeight="1">
      <c r="A190" s="314"/>
      <c r="D190" s="241"/>
      <c r="E190" s="316"/>
      <c r="F190" s="247"/>
      <c r="G190" s="247"/>
      <c r="H190" s="247"/>
      <c r="I190" s="317"/>
      <c r="J190" s="318"/>
      <c r="K190" s="319"/>
      <c r="L190" s="318"/>
      <c r="M190" s="320"/>
      <c r="N190" s="321"/>
      <c r="O190" s="320"/>
      <c r="P190" s="322"/>
      <c r="Q190" s="322"/>
      <c r="R190" s="323"/>
      <c r="S190" s="320"/>
      <c r="T190" s="320"/>
      <c r="U190" s="324"/>
      <c r="V190" s="324"/>
      <c r="W190" s="325"/>
      <c r="X190" s="320"/>
      <c r="Y190" s="320"/>
      <c r="Z190" s="325"/>
      <c r="AA190" s="326"/>
      <c r="AB190" s="326"/>
      <c r="AC190" s="325"/>
      <c r="AD190" s="327"/>
      <c r="AE190" s="326"/>
      <c r="AF190" s="321"/>
      <c r="AG190" s="321"/>
      <c r="AH190" s="321"/>
      <c r="AI190" s="321"/>
    </row>
    <row r="191" spans="1:35" s="315" customFormat="1" ht="25.5" customHeight="1">
      <c r="A191" s="314"/>
      <c r="D191" s="241"/>
      <c r="E191" s="316"/>
      <c r="F191" s="247"/>
      <c r="G191" s="247"/>
      <c r="H191" s="247"/>
      <c r="I191" s="317"/>
      <c r="J191" s="318"/>
      <c r="K191" s="319"/>
      <c r="L191" s="318"/>
      <c r="M191" s="320"/>
      <c r="N191" s="321"/>
      <c r="O191" s="320"/>
      <c r="P191" s="322"/>
      <c r="Q191" s="322"/>
      <c r="R191" s="323"/>
      <c r="S191" s="320"/>
      <c r="T191" s="320"/>
      <c r="U191" s="324"/>
      <c r="V191" s="324"/>
      <c r="W191" s="325"/>
      <c r="X191" s="320"/>
      <c r="Y191" s="320"/>
      <c r="Z191" s="325"/>
      <c r="AA191" s="326"/>
      <c r="AB191" s="326"/>
      <c r="AC191" s="325"/>
      <c r="AD191" s="327"/>
      <c r="AE191" s="326"/>
      <c r="AF191" s="321"/>
      <c r="AG191" s="321"/>
      <c r="AH191" s="321"/>
      <c r="AI191" s="321"/>
    </row>
    <row r="192" spans="1:35" s="315" customFormat="1" ht="25.5" customHeight="1">
      <c r="A192" s="314"/>
      <c r="D192" s="241"/>
      <c r="E192" s="316"/>
      <c r="F192" s="247"/>
      <c r="G192" s="247"/>
      <c r="H192" s="247"/>
      <c r="I192" s="317"/>
      <c r="J192" s="318"/>
      <c r="K192" s="319"/>
      <c r="L192" s="318"/>
      <c r="M192" s="320"/>
      <c r="N192" s="321"/>
      <c r="O192" s="320"/>
      <c r="P192" s="322"/>
      <c r="Q192" s="322"/>
      <c r="R192" s="323"/>
      <c r="S192" s="320"/>
      <c r="T192" s="320"/>
      <c r="U192" s="324"/>
      <c r="V192" s="324"/>
      <c r="W192" s="325"/>
      <c r="X192" s="320"/>
      <c r="Y192" s="320"/>
      <c r="Z192" s="325"/>
      <c r="AA192" s="326"/>
      <c r="AB192" s="326"/>
      <c r="AC192" s="325"/>
      <c r="AD192" s="327"/>
      <c r="AE192" s="326"/>
      <c r="AF192" s="321"/>
      <c r="AG192" s="321"/>
      <c r="AH192" s="321"/>
      <c r="AI192" s="321"/>
    </row>
    <row r="193" spans="1:35" s="315" customFormat="1" ht="25.5" customHeight="1">
      <c r="A193" s="314"/>
      <c r="D193" s="241"/>
      <c r="E193" s="316"/>
      <c r="F193" s="247"/>
      <c r="G193" s="247"/>
      <c r="H193" s="247"/>
      <c r="I193" s="317"/>
      <c r="J193" s="318"/>
      <c r="K193" s="319"/>
      <c r="L193" s="318"/>
      <c r="M193" s="320"/>
      <c r="N193" s="321"/>
      <c r="O193" s="320"/>
      <c r="P193" s="322"/>
      <c r="Q193" s="322"/>
      <c r="R193" s="323"/>
      <c r="S193" s="320"/>
      <c r="T193" s="320"/>
      <c r="U193" s="324"/>
      <c r="V193" s="324"/>
      <c r="W193" s="325"/>
      <c r="X193" s="320"/>
      <c r="Y193" s="320"/>
      <c r="Z193" s="325"/>
      <c r="AA193" s="326"/>
      <c r="AB193" s="326"/>
      <c r="AC193" s="325"/>
      <c r="AD193" s="327"/>
      <c r="AE193" s="326"/>
      <c r="AF193" s="321"/>
      <c r="AG193" s="321"/>
      <c r="AH193" s="321"/>
      <c r="AI193" s="321"/>
    </row>
    <row r="194" spans="1:35" s="315" customFormat="1" ht="25.5" customHeight="1">
      <c r="A194" s="314"/>
      <c r="D194" s="241"/>
      <c r="E194" s="316"/>
      <c r="F194" s="247"/>
      <c r="G194" s="247"/>
      <c r="H194" s="247"/>
      <c r="I194" s="317"/>
      <c r="J194" s="318"/>
      <c r="K194" s="319"/>
      <c r="L194" s="318"/>
      <c r="M194" s="320"/>
      <c r="N194" s="321"/>
      <c r="O194" s="320"/>
      <c r="P194" s="322"/>
      <c r="Q194" s="322"/>
      <c r="R194" s="323"/>
      <c r="S194" s="320"/>
      <c r="T194" s="320"/>
      <c r="U194" s="324"/>
      <c r="V194" s="324"/>
      <c r="W194" s="325"/>
      <c r="X194" s="320"/>
      <c r="Y194" s="320"/>
      <c r="Z194" s="325"/>
      <c r="AA194" s="326"/>
      <c r="AB194" s="326"/>
      <c r="AC194" s="325"/>
      <c r="AD194" s="327"/>
      <c r="AE194" s="326"/>
      <c r="AF194" s="321"/>
      <c r="AG194" s="321"/>
      <c r="AH194" s="321"/>
      <c r="AI194" s="321"/>
    </row>
    <row r="195" spans="1:35" s="315" customFormat="1" ht="25.5" customHeight="1">
      <c r="A195" s="314"/>
      <c r="D195" s="241"/>
      <c r="E195" s="316"/>
      <c r="F195" s="247"/>
      <c r="G195" s="247"/>
      <c r="H195" s="247"/>
      <c r="I195" s="317"/>
      <c r="J195" s="318"/>
      <c r="K195" s="319"/>
      <c r="L195" s="318"/>
      <c r="M195" s="320"/>
      <c r="N195" s="321"/>
      <c r="O195" s="320"/>
      <c r="P195" s="322"/>
      <c r="Q195" s="322"/>
      <c r="R195" s="323"/>
      <c r="S195" s="320"/>
      <c r="T195" s="320"/>
      <c r="U195" s="324"/>
      <c r="V195" s="324"/>
      <c r="W195" s="325"/>
      <c r="X195" s="320"/>
      <c r="Y195" s="320"/>
      <c r="Z195" s="325"/>
      <c r="AA195" s="326"/>
      <c r="AB195" s="326"/>
      <c r="AC195" s="325"/>
      <c r="AD195" s="327"/>
      <c r="AE195" s="326"/>
      <c r="AF195" s="321"/>
      <c r="AG195" s="321"/>
      <c r="AH195" s="321"/>
      <c r="AI195" s="321"/>
    </row>
    <row r="196" spans="1:35" s="315" customFormat="1" ht="25.5" customHeight="1">
      <c r="A196" s="314"/>
      <c r="D196" s="241"/>
      <c r="E196" s="316"/>
      <c r="F196" s="247"/>
      <c r="G196" s="247"/>
      <c r="H196" s="247"/>
      <c r="I196" s="317"/>
      <c r="J196" s="318"/>
      <c r="K196" s="319"/>
      <c r="L196" s="318"/>
      <c r="M196" s="320"/>
      <c r="N196" s="321"/>
      <c r="O196" s="320"/>
      <c r="P196" s="322"/>
      <c r="Q196" s="322"/>
      <c r="R196" s="323"/>
      <c r="S196" s="320"/>
      <c r="T196" s="320"/>
      <c r="U196" s="324"/>
      <c r="V196" s="324"/>
      <c r="W196" s="325"/>
      <c r="X196" s="320"/>
      <c r="Y196" s="320"/>
      <c r="Z196" s="325"/>
      <c r="AA196" s="326"/>
      <c r="AB196" s="326"/>
      <c r="AC196" s="325"/>
      <c r="AD196" s="327"/>
      <c r="AE196" s="326"/>
      <c r="AF196" s="321"/>
      <c r="AG196" s="321"/>
      <c r="AH196" s="321"/>
      <c r="AI196" s="321"/>
    </row>
    <row r="197" spans="1:35" s="315" customFormat="1" ht="25.5" customHeight="1">
      <c r="A197" s="314"/>
      <c r="D197" s="241"/>
      <c r="E197" s="316"/>
      <c r="F197" s="247"/>
      <c r="G197" s="247"/>
      <c r="H197" s="247"/>
      <c r="I197" s="317"/>
      <c r="J197" s="318"/>
      <c r="K197" s="319"/>
      <c r="L197" s="318"/>
      <c r="M197" s="320"/>
      <c r="N197" s="321"/>
      <c r="O197" s="320"/>
      <c r="P197" s="322"/>
      <c r="Q197" s="322"/>
      <c r="R197" s="323"/>
      <c r="S197" s="320"/>
      <c r="T197" s="320"/>
      <c r="U197" s="324"/>
      <c r="V197" s="324"/>
      <c r="W197" s="325"/>
      <c r="X197" s="320"/>
      <c r="Y197" s="320"/>
      <c r="Z197" s="325"/>
      <c r="AA197" s="326"/>
      <c r="AB197" s="326"/>
      <c r="AC197" s="325"/>
      <c r="AD197" s="327"/>
      <c r="AE197" s="326"/>
      <c r="AF197" s="321"/>
      <c r="AG197" s="321"/>
      <c r="AH197" s="321"/>
      <c r="AI197" s="321"/>
    </row>
    <row r="198" spans="1:35" s="315" customFormat="1" ht="25.5" customHeight="1">
      <c r="A198" s="314"/>
      <c r="D198" s="241"/>
      <c r="E198" s="316"/>
      <c r="F198" s="247"/>
      <c r="G198" s="247"/>
      <c r="H198" s="247"/>
      <c r="I198" s="317"/>
      <c r="J198" s="318"/>
      <c r="K198" s="319"/>
      <c r="L198" s="318"/>
      <c r="M198" s="320"/>
      <c r="N198" s="321"/>
      <c r="O198" s="320"/>
      <c r="P198" s="322"/>
      <c r="Q198" s="322"/>
      <c r="R198" s="323"/>
      <c r="S198" s="320"/>
      <c r="T198" s="320"/>
      <c r="U198" s="324"/>
      <c r="V198" s="324"/>
      <c r="W198" s="325"/>
      <c r="X198" s="320"/>
      <c r="Y198" s="320"/>
      <c r="Z198" s="325"/>
      <c r="AA198" s="326"/>
      <c r="AB198" s="326"/>
      <c r="AC198" s="325"/>
      <c r="AD198" s="327"/>
      <c r="AE198" s="326"/>
      <c r="AF198" s="321"/>
      <c r="AG198" s="321"/>
      <c r="AH198" s="321"/>
      <c r="AI198" s="321"/>
    </row>
    <row r="199" spans="1:35" s="315" customFormat="1" ht="25.5" customHeight="1">
      <c r="A199" s="314"/>
      <c r="D199" s="241"/>
      <c r="E199" s="316"/>
      <c r="F199" s="247"/>
      <c r="G199" s="247"/>
      <c r="H199" s="247"/>
      <c r="I199" s="317"/>
      <c r="J199" s="318"/>
      <c r="K199" s="319"/>
      <c r="L199" s="318"/>
      <c r="M199" s="320"/>
      <c r="N199" s="321"/>
      <c r="O199" s="320"/>
      <c r="P199" s="322"/>
      <c r="Q199" s="322"/>
      <c r="R199" s="323"/>
      <c r="S199" s="320"/>
      <c r="T199" s="320"/>
      <c r="U199" s="324"/>
      <c r="V199" s="324"/>
      <c r="W199" s="325"/>
      <c r="X199" s="320"/>
      <c r="Y199" s="320"/>
      <c r="Z199" s="325"/>
      <c r="AA199" s="326"/>
      <c r="AB199" s="326"/>
      <c r="AC199" s="325"/>
      <c r="AD199" s="327"/>
      <c r="AE199" s="326"/>
      <c r="AF199" s="321"/>
      <c r="AG199" s="321"/>
      <c r="AH199" s="321"/>
      <c r="AI199" s="321"/>
    </row>
    <row r="200" spans="1:35" s="315" customFormat="1" ht="25.5" customHeight="1">
      <c r="A200" s="314"/>
      <c r="D200" s="241"/>
      <c r="E200" s="316"/>
      <c r="F200" s="247"/>
      <c r="G200" s="247"/>
      <c r="H200" s="247"/>
      <c r="I200" s="317"/>
      <c r="J200" s="318"/>
      <c r="K200" s="319"/>
      <c r="L200" s="318"/>
      <c r="M200" s="320"/>
      <c r="N200" s="321"/>
      <c r="O200" s="320"/>
      <c r="P200" s="322"/>
      <c r="Q200" s="322"/>
      <c r="R200" s="323"/>
      <c r="S200" s="320"/>
      <c r="T200" s="320"/>
      <c r="U200" s="324"/>
      <c r="V200" s="324"/>
      <c r="W200" s="325"/>
      <c r="X200" s="320"/>
      <c r="Y200" s="320"/>
      <c r="Z200" s="325"/>
      <c r="AA200" s="326"/>
      <c r="AB200" s="326"/>
      <c r="AC200" s="325"/>
      <c r="AD200" s="327"/>
      <c r="AE200" s="326"/>
      <c r="AF200" s="321"/>
      <c r="AG200" s="321"/>
      <c r="AH200" s="321"/>
      <c r="AI200" s="321"/>
    </row>
    <row r="201" spans="1:35" s="315" customFormat="1" ht="25.5" customHeight="1">
      <c r="A201" s="314"/>
      <c r="D201" s="241"/>
      <c r="E201" s="316"/>
      <c r="F201" s="247"/>
      <c r="G201" s="247"/>
      <c r="H201" s="247"/>
      <c r="I201" s="317"/>
      <c r="J201" s="318"/>
      <c r="K201" s="319"/>
      <c r="L201" s="318"/>
      <c r="M201" s="320"/>
      <c r="N201" s="321"/>
      <c r="O201" s="320"/>
      <c r="P201" s="322"/>
      <c r="Q201" s="322"/>
      <c r="R201" s="323"/>
      <c r="S201" s="320"/>
      <c r="T201" s="320"/>
      <c r="U201" s="324"/>
      <c r="V201" s="324"/>
      <c r="W201" s="325"/>
      <c r="X201" s="320"/>
      <c r="Y201" s="320"/>
      <c r="Z201" s="325"/>
      <c r="AA201" s="326"/>
      <c r="AB201" s="326"/>
      <c r="AC201" s="325"/>
      <c r="AD201" s="327"/>
      <c r="AE201" s="326"/>
      <c r="AF201" s="321"/>
      <c r="AG201" s="321"/>
      <c r="AH201" s="321"/>
      <c r="AI201" s="321"/>
    </row>
    <row r="202" spans="1:35" s="315" customFormat="1" ht="25.5" customHeight="1">
      <c r="A202" s="314"/>
      <c r="D202" s="241"/>
      <c r="E202" s="316"/>
      <c r="F202" s="247"/>
      <c r="G202" s="247"/>
      <c r="H202" s="247"/>
      <c r="I202" s="317"/>
      <c r="J202" s="318"/>
      <c r="K202" s="319"/>
      <c r="L202" s="318"/>
      <c r="M202" s="320"/>
      <c r="N202" s="321"/>
      <c r="O202" s="320"/>
      <c r="P202" s="322"/>
      <c r="Q202" s="322"/>
      <c r="R202" s="323"/>
      <c r="S202" s="320"/>
      <c r="T202" s="320"/>
      <c r="U202" s="324"/>
      <c r="V202" s="324"/>
      <c r="W202" s="325"/>
      <c r="X202" s="320"/>
      <c r="Y202" s="320"/>
      <c r="Z202" s="325"/>
      <c r="AA202" s="326"/>
      <c r="AB202" s="326"/>
      <c r="AC202" s="325"/>
      <c r="AD202" s="327"/>
      <c r="AE202" s="326"/>
      <c r="AF202" s="321"/>
      <c r="AG202" s="321"/>
      <c r="AH202" s="321"/>
      <c r="AI202" s="321"/>
    </row>
    <row r="203" spans="1:35" s="315" customFormat="1" ht="25.5" customHeight="1">
      <c r="A203" s="314"/>
      <c r="D203" s="241"/>
      <c r="E203" s="316"/>
      <c r="F203" s="247"/>
      <c r="G203" s="247"/>
      <c r="H203" s="247"/>
      <c r="I203" s="317"/>
      <c r="J203" s="318"/>
      <c r="K203" s="319"/>
      <c r="L203" s="318"/>
      <c r="M203" s="320"/>
      <c r="N203" s="321"/>
      <c r="O203" s="320"/>
      <c r="P203" s="322"/>
      <c r="Q203" s="322"/>
      <c r="R203" s="323"/>
      <c r="S203" s="320"/>
      <c r="T203" s="320"/>
      <c r="U203" s="324"/>
      <c r="V203" s="324"/>
      <c r="W203" s="325"/>
      <c r="X203" s="320"/>
      <c r="Y203" s="320"/>
      <c r="Z203" s="325"/>
      <c r="AA203" s="326"/>
      <c r="AB203" s="326"/>
      <c r="AC203" s="325"/>
      <c r="AD203" s="327"/>
      <c r="AE203" s="326"/>
      <c r="AF203" s="321"/>
      <c r="AG203" s="321"/>
      <c r="AH203" s="321"/>
      <c r="AI203" s="321"/>
    </row>
    <row r="204" spans="1:35" s="315" customFormat="1" ht="25.5" customHeight="1">
      <c r="A204" s="314"/>
      <c r="D204" s="241"/>
      <c r="E204" s="316"/>
      <c r="F204" s="247"/>
      <c r="G204" s="247"/>
      <c r="H204" s="247"/>
      <c r="I204" s="317"/>
      <c r="J204" s="318"/>
      <c r="K204" s="319"/>
      <c r="L204" s="318"/>
      <c r="M204" s="320"/>
      <c r="N204" s="321"/>
      <c r="O204" s="320"/>
      <c r="P204" s="322"/>
      <c r="Q204" s="322"/>
      <c r="R204" s="323"/>
      <c r="S204" s="320"/>
      <c r="T204" s="320"/>
      <c r="U204" s="324"/>
      <c r="V204" s="324"/>
      <c r="W204" s="325"/>
      <c r="X204" s="320"/>
      <c r="Y204" s="320"/>
      <c r="Z204" s="325"/>
      <c r="AA204" s="326"/>
      <c r="AB204" s="326"/>
      <c r="AC204" s="325"/>
      <c r="AD204" s="327"/>
      <c r="AE204" s="326"/>
      <c r="AF204" s="321"/>
      <c r="AG204" s="321"/>
      <c r="AH204" s="321"/>
      <c r="AI204" s="321"/>
    </row>
    <row r="205" spans="1:35" s="315" customFormat="1" ht="25.5" customHeight="1">
      <c r="A205" s="314"/>
      <c r="D205" s="241"/>
      <c r="E205" s="316"/>
      <c r="F205" s="247"/>
      <c r="G205" s="247"/>
      <c r="H205" s="247"/>
      <c r="I205" s="317"/>
      <c r="J205" s="318"/>
      <c r="K205" s="319"/>
      <c r="L205" s="318"/>
      <c r="M205" s="320"/>
      <c r="N205" s="321"/>
      <c r="O205" s="320"/>
      <c r="P205" s="322"/>
      <c r="Q205" s="322"/>
      <c r="R205" s="323"/>
      <c r="S205" s="320"/>
      <c r="T205" s="320"/>
      <c r="U205" s="324"/>
      <c r="V205" s="324"/>
      <c r="W205" s="325"/>
      <c r="X205" s="320"/>
      <c r="Y205" s="320"/>
      <c r="Z205" s="325"/>
      <c r="AA205" s="326"/>
      <c r="AB205" s="326"/>
      <c r="AC205" s="325"/>
      <c r="AD205" s="327"/>
      <c r="AE205" s="326"/>
      <c r="AF205" s="321"/>
      <c r="AG205" s="321"/>
      <c r="AH205" s="321"/>
      <c r="AI205" s="321"/>
    </row>
    <row r="206" spans="1:35" s="315" customFormat="1" ht="25.5" customHeight="1">
      <c r="A206" s="314"/>
      <c r="D206" s="241"/>
      <c r="E206" s="316"/>
      <c r="F206" s="247"/>
      <c r="G206" s="247"/>
      <c r="H206" s="247"/>
      <c r="I206" s="317"/>
      <c r="J206" s="318"/>
      <c r="K206" s="319"/>
      <c r="L206" s="318"/>
      <c r="M206" s="320"/>
      <c r="N206" s="321"/>
      <c r="O206" s="320"/>
      <c r="P206" s="322"/>
      <c r="Q206" s="322"/>
      <c r="R206" s="323"/>
      <c r="S206" s="320"/>
      <c r="T206" s="320"/>
      <c r="U206" s="324"/>
      <c r="V206" s="324"/>
      <c r="W206" s="325"/>
      <c r="X206" s="320"/>
      <c r="Y206" s="320"/>
      <c r="Z206" s="325"/>
      <c r="AA206" s="326"/>
      <c r="AB206" s="326"/>
      <c r="AC206" s="325"/>
      <c r="AD206" s="327"/>
      <c r="AE206" s="326"/>
      <c r="AF206" s="321"/>
      <c r="AG206" s="321"/>
      <c r="AH206" s="321"/>
      <c r="AI206" s="321"/>
    </row>
    <row r="207" spans="1:35" s="315" customFormat="1" ht="25.5" customHeight="1">
      <c r="A207" s="314"/>
      <c r="D207" s="241"/>
      <c r="E207" s="316"/>
      <c r="F207" s="247"/>
      <c r="G207" s="247"/>
      <c r="H207" s="247"/>
      <c r="I207" s="317"/>
      <c r="J207" s="318"/>
      <c r="K207" s="319"/>
      <c r="L207" s="318"/>
      <c r="M207" s="320"/>
      <c r="N207" s="321"/>
      <c r="O207" s="320"/>
      <c r="P207" s="322"/>
      <c r="Q207" s="322"/>
      <c r="R207" s="323"/>
      <c r="S207" s="320"/>
      <c r="T207" s="320"/>
      <c r="U207" s="324"/>
      <c r="V207" s="324"/>
      <c r="W207" s="325"/>
      <c r="X207" s="320"/>
      <c r="Y207" s="320"/>
      <c r="Z207" s="325"/>
      <c r="AA207" s="326"/>
      <c r="AB207" s="326"/>
      <c r="AC207" s="325"/>
      <c r="AD207" s="327"/>
      <c r="AE207" s="326"/>
      <c r="AF207" s="321"/>
      <c r="AG207" s="321"/>
      <c r="AH207" s="321"/>
      <c r="AI207" s="321"/>
    </row>
    <row r="208" spans="1:35" s="315" customFormat="1" ht="25.5" customHeight="1">
      <c r="A208" s="314"/>
      <c r="D208" s="241"/>
      <c r="E208" s="316"/>
      <c r="F208" s="247"/>
      <c r="G208" s="247"/>
      <c r="H208" s="247"/>
      <c r="I208" s="317"/>
      <c r="J208" s="318"/>
      <c r="K208" s="319"/>
      <c r="L208" s="318"/>
      <c r="M208" s="320"/>
      <c r="N208" s="321"/>
      <c r="O208" s="320"/>
      <c r="P208" s="322"/>
      <c r="Q208" s="322"/>
      <c r="R208" s="323"/>
      <c r="S208" s="320"/>
      <c r="T208" s="320"/>
      <c r="U208" s="324"/>
      <c r="V208" s="324"/>
      <c r="W208" s="325"/>
      <c r="X208" s="320"/>
      <c r="Y208" s="320"/>
      <c r="Z208" s="325"/>
      <c r="AA208" s="326"/>
      <c r="AB208" s="326"/>
      <c r="AC208" s="325"/>
      <c r="AD208" s="327"/>
      <c r="AE208" s="326"/>
      <c r="AF208" s="321"/>
      <c r="AG208" s="321"/>
      <c r="AH208" s="321"/>
      <c r="AI208" s="321"/>
    </row>
    <row r="209" spans="1:35" s="315" customFormat="1" ht="25.5" customHeight="1">
      <c r="A209" s="314"/>
      <c r="D209" s="241"/>
      <c r="E209" s="316"/>
      <c r="F209" s="247"/>
      <c r="G209" s="247"/>
      <c r="H209" s="247"/>
      <c r="I209" s="317"/>
      <c r="J209" s="318"/>
      <c r="K209" s="319"/>
      <c r="L209" s="318"/>
      <c r="M209" s="320"/>
      <c r="N209" s="321"/>
      <c r="O209" s="320"/>
      <c r="P209" s="322"/>
      <c r="Q209" s="322"/>
      <c r="R209" s="323"/>
      <c r="S209" s="320"/>
      <c r="T209" s="320"/>
      <c r="U209" s="324"/>
      <c r="V209" s="324"/>
      <c r="W209" s="325"/>
      <c r="X209" s="320"/>
      <c r="Y209" s="320"/>
      <c r="Z209" s="325"/>
      <c r="AA209" s="326"/>
      <c r="AB209" s="326"/>
      <c r="AC209" s="325"/>
      <c r="AD209" s="327"/>
      <c r="AE209" s="326"/>
      <c r="AF209" s="321"/>
      <c r="AG209" s="321"/>
      <c r="AH209" s="321"/>
      <c r="AI209" s="321"/>
    </row>
    <row r="210" spans="1:35" s="315" customFormat="1" ht="25.5" customHeight="1">
      <c r="A210" s="314"/>
      <c r="D210" s="241"/>
      <c r="E210" s="316"/>
      <c r="F210" s="247"/>
      <c r="G210" s="247"/>
      <c r="H210" s="247"/>
      <c r="I210" s="317"/>
      <c r="J210" s="318"/>
      <c r="K210" s="319"/>
      <c r="L210" s="318"/>
      <c r="M210" s="320"/>
      <c r="N210" s="321"/>
      <c r="O210" s="320"/>
      <c r="P210" s="322"/>
      <c r="Q210" s="322"/>
      <c r="R210" s="323"/>
      <c r="S210" s="320"/>
      <c r="T210" s="320"/>
      <c r="U210" s="324"/>
      <c r="V210" s="324"/>
      <c r="W210" s="325"/>
      <c r="X210" s="320"/>
      <c r="Y210" s="320"/>
      <c r="Z210" s="325"/>
      <c r="AA210" s="326"/>
      <c r="AB210" s="326"/>
      <c r="AC210" s="325"/>
      <c r="AD210" s="327"/>
      <c r="AE210" s="326"/>
      <c r="AF210" s="321"/>
      <c r="AG210" s="321"/>
      <c r="AH210" s="321"/>
      <c r="AI210" s="321"/>
    </row>
    <row r="211" spans="1:35" s="315" customFormat="1" ht="25.5" customHeight="1">
      <c r="A211" s="314"/>
      <c r="D211" s="241"/>
      <c r="E211" s="316"/>
      <c r="F211" s="247"/>
      <c r="G211" s="247"/>
      <c r="H211" s="247"/>
      <c r="I211" s="317"/>
      <c r="J211" s="318"/>
      <c r="K211" s="319"/>
      <c r="L211" s="318"/>
      <c r="M211" s="320"/>
      <c r="N211" s="321"/>
      <c r="O211" s="320"/>
      <c r="P211" s="322"/>
      <c r="Q211" s="322"/>
      <c r="R211" s="323"/>
      <c r="S211" s="320"/>
      <c r="T211" s="320"/>
      <c r="U211" s="324"/>
      <c r="V211" s="324"/>
      <c r="W211" s="325"/>
      <c r="X211" s="320"/>
      <c r="Y211" s="320"/>
      <c r="Z211" s="325"/>
      <c r="AA211" s="326"/>
      <c r="AB211" s="326"/>
      <c r="AC211" s="325"/>
      <c r="AD211" s="327"/>
      <c r="AE211" s="326"/>
      <c r="AF211" s="321"/>
      <c r="AG211" s="321"/>
      <c r="AH211" s="321"/>
      <c r="AI211" s="321"/>
    </row>
    <row r="212" spans="1:35" s="315" customFormat="1" ht="25.5" customHeight="1">
      <c r="A212" s="314"/>
      <c r="D212" s="241"/>
      <c r="E212" s="316"/>
      <c r="F212" s="247"/>
      <c r="G212" s="247"/>
      <c r="H212" s="247"/>
      <c r="I212" s="317"/>
      <c r="J212" s="318"/>
      <c r="K212" s="319"/>
      <c r="L212" s="318"/>
      <c r="M212" s="320"/>
      <c r="N212" s="321"/>
      <c r="O212" s="320"/>
      <c r="P212" s="322"/>
      <c r="Q212" s="322"/>
      <c r="R212" s="323"/>
      <c r="S212" s="320"/>
      <c r="T212" s="320"/>
      <c r="U212" s="324"/>
      <c r="V212" s="324"/>
      <c r="W212" s="325"/>
      <c r="X212" s="320"/>
      <c r="Y212" s="320"/>
      <c r="Z212" s="325"/>
      <c r="AA212" s="326"/>
      <c r="AB212" s="326"/>
      <c r="AC212" s="325"/>
      <c r="AD212" s="327"/>
      <c r="AE212" s="326"/>
      <c r="AF212" s="321"/>
      <c r="AG212" s="321"/>
      <c r="AH212" s="321"/>
      <c r="AI212" s="321"/>
    </row>
    <row r="213" spans="1:35" s="315" customFormat="1" ht="25.5" customHeight="1">
      <c r="A213" s="314"/>
      <c r="D213" s="241"/>
      <c r="E213" s="316"/>
      <c r="F213" s="247"/>
      <c r="G213" s="247"/>
      <c r="H213" s="247"/>
      <c r="I213" s="317"/>
      <c r="J213" s="318"/>
      <c r="K213" s="319"/>
      <c r="L213" s="318"/>
      <c r="M213" s="320"/>
      <c r="N213" s="321"/>
      <c r="O213" s="320"/>
      <c r="P213" s="322"/>
      <c r="Q213" s="322"/>
      <c r="R213" s="323"/>
      <c r="S213" s="320"/>
      <c r="T213" s="320"/>
      <c r="U213" s="324"/>
      <c r="V213" s="324"/>
      <c r="W213" s="325"/>
      <c r="X213" s="320"/>
      <c r="Y213" s="320"/>
      <c r="Z213" s="325"/>
      <c r="AA213" s="326"/>
      <c r="AB213" s="326"/>
      <c r="AC213" s="325"/>
      <c r="AD213" s="327"/>
      <c r="AE213" s="326"/>
      <c r="AF213" s="321"/>
      <c r="AG213" s="321"/>
      <c r="AH213" s="321"/>
      <c r="AI213" s="321"/>
    </row>
    <row r="214" spans="1:35" s="315" customFormat="1" ht="25.5" customHeight="1">
      <c r="A214" s="314"/>
      <c r="D214" s="241"/>
      <c r="E214" s="316"/>
      <c r="F214" s="247"/>
      <c r="G214" s="247"/>
      <c r="H214" s="247"/>
      <c r="I214" s="317"/>
      <c r="J214" s="318"/>
      <c r="K214" s="319"/>
      <c r="L214" s="318"/>
      <c r="M214" s="320"/>
      <c r="N214" s="321"/>
      <c r="O214" s="320"/>
      <c r="P214" s="322"/>
      <c r="Q214" s="322"/>
      <c r="R214" s="323"/>
      <c r="S214" s="320"/>
      <c r="T214" s="320"/>
      <c r="U214" s="324"/>
      <c r="V214" s="324"/>
      <c r="W214" s="325"/>
      <c r="X214" s="320"/>
      <c r="Y214" s="320"/>
      <c r="Z214" s="325"/>
      <c r="AA214" s="326"/>
      <c r="AB214" s="326"/>
      <c r="AC214" s="325"/>
      <c r="AD214" s="327"/>
      <c r="AE214" s="326"/>
      <c r="AF214" s="321"/>
      <c r="AG214" s="321"/>
      <c r="AH214" s="321"/>
      <c r="AI214" s="321"/>
    </row>
    <row r="215" spans="1:35" s="315" customFormat="1" ht="25.5" customHeight="1">
      <c r="A215" s="314"/>
      <c r="D215" s="241"/>
      <c r="E215" s="316"/>
      <c r="F215" s="247"/>
      <c r="G215" s="247"/>
      <c r="H215" s="247"/>
      <c r="I215" s="317"/>
      <c r="J215" s="318"/>
      <c r="K215" s="319"/>
      <c r="L215" s="318"/>
      <c r="M215" s="320"/>
      <c r="N215" s="321"/>
      <c r="O215" s="320"/>
      <c r="P215" s="322"/>
      <c r="Q215" s="322"/>
      <c r="R215" s="323"/>
      <c r="S215" s="320"/>
      <c r="T215" s="320"/>
      <c r="U215" s="324"/>
      <c r="V215" s="324"/>
      <c r="W215" s="325"/>
      <c r="X215" s="320"/>
      <c r="Y215" s="320"/>
      <c r="Z215" s="325"/>
      <c r="AA215" s="326"/>
      <c r="AB215" s="326"/>
      <c r="AC215" s="325"/>
      <c r="AD215" s="327"/>
      <c r="AE215" s="326"/>
      <c r="AF215" s="321"/>
      <c r="AG215" s="321"/>
      <c r="AH215" s="321"/>
      <c r="AI215" s="321"/>
    </row>
    <row r="216" spans="1:35" s="315" customFormat="1" ht="25.5" customHeight="1">
      <c r="A216" s="314"/>
      <c r="D216" s="241"/>
      <c r="E216" s="316"/>
      <c r="F216" s="247"/>
      <c r="G216" s="247"/>
      <c r="H216" s="247"/>
      <c r="I216" s="317"/>
      <c r="J216" s="318"/>
      <c r="K216" s="319"/>
      <c r="L216" s="318"/>
      <c r="M216" s="320"/>
      <c r="N216" s="321"/>
      <c r="O216" s="320"/>
      <c r="P216" s="322"/>
      <c r="Q216" s="322"/>
      <c r="R216" s="323"/>
      <c r="S216" s="320"/>
      <c r="T216" s="320"/>
      <c r="U216" s="324"/>
      <c r="V216" s="324"/>
      <c r="W216" s="325"/>
      <c r="X216" s="320"/>
      <c r="Y216" s="320"/>
      <c r="Z216" s="325"/>
      <c r="AA216" s="326"/>
      <c r="AB216" s="326"/>
      <c r="AC216" s="325"/>
      <c r="AD216" s="327"/>
      <c r="AE216" s="326"/>
      <c r="AF216" s="321"/>
      <c r="AG216" s="321"/>
      <c r="AH216" s="321"/>
      <c r="AI216" s="321"/>
    </row>
    <row r="217" spans="1:35" s="315" customFormat="1" ht="25.5" customHeight="1">
      <c r="A217" s="314"/>
      <c r="D217" s="241"/>
      <c r="E217" s="316"/>
      <c r="F217" s="247"/>
      <c r="G217" s="247"/>
      <c r="H217" s="247"/>
      <c r="I217" s="317"/>
      <c r="J217" s="318"/>
      <c r="K217" s="319"/>
      <c r="L217" s="318"/>
      <c r="M217" s="320"/>
      <c r="N217" s="321"/>
      <c r="O217" s="320"/>
      <c r="P217" s="322"/>
      <c r="Q217" s="322"/>
      <c r="R217" s="323"/>
      <c r="S217" s="320"/>
      <c r="T217" s="320"/>
      <c r="U217" s="324"/>
      <c r="V217" s="324"/>
      <c r="W217" s="325"/>
      <c r="X217" s="320"/>
      <c r="Y217" s="320"/>
      <c r="Z217" s="325"/>
      <c r="AA217" s="326"/>
      <c r="AB217" s="326"/>
      <c r="AC217" s="325"/>
      <c r="AD217" s="327"/>
      <c r="AE217" s="326"/>
      <c r="AF217" s="321"/>
      <c r="AG217" s="321"/>
      <c r="AH217" s="321"/>
      <c r="AI217" s="321"/>
    </row>
    <row r="218" spans="1:35" s="315" customFormat="1" ht="25.5" customHeight="1">
      <c r="A218" s="314"/>
      <c r="D218" s="241"/>
      <c r="E218" s="316"/>
      <c r="F218" s="247"/>
      <c r="G218" s="247"/>
      <c r="H218" s="247"/>
      <c r="I218" s="317"/>
      <c r="J218" s="318"/>
      <c r="K218" s="319"/>
      <c r="L218" s="318"/>
      <c r="M218" s="320"/>
      <c r="N218" s="321"/>
      <c r="O218" s="320"/>
      <c r="P218" s="322"/>
      <c r="Q218" s="322"/>
      <c r="R218" s="323"/>
      <c r="S218" s="320"/>
      <c r="T218" s="320"/>
      <c r="U218" s="324"/>
      <c r="V218" s="324"/>
      <c r="W218" s="325"/>
      <c r="X218" s="320"/>
      <c r="Y218" s="320"/>
      <c r="Z218" s="325"/>
      <c r="AA218" s="326"/>
      <c r="AB218" s="326"/>
      <c r="AC218" s="325"/>
      <c r="AD218" s="327"/>
      <c r="AE218" s="326"/>
      <c r="AF218" s="321"/>
      <c r="AG218" s="321"/>
      <c r="AH218" s="321"/>
      <c r="AI218" s="321"/>
    </row>
    <row r="219" spans="1:35" s="315" customFormat="1" ht="25.5" customHeight="1">
      <c r="A219" s="314"/>
      <c r="D219" s="241"/>
      <c r="E219" s="316"/>
      <c r="F219" s="247"/>
      <c r="G219" s="247"/>
      <c r="H219" s="247"/>
      <c r="I219" s="317"/>
      <c r="J219" s="318"/>
      <c r="K219" s="319"/>
      <c r="L219" s="318"/>
      <c r="M219" s="320"/>
      <c r="N219" s="321"/>
      <c r="O219" s="320"/>
      <c r="P219" s="322"/>
      <c r="Q219" s="322"/>
      <c r="R219" s="323"/>
      <c r="S219" s="320"/>
      <c r="T219" s="320"/>
      <c r="U219" s="324"/>
      <c r="V219" s="324"/>
      <c r="W219" s="325"/>
      <c r="X219" s="320"/>
      <c r="Y219" s="320"/>
      <c r="Z219" s="325"/>
      <c r="AA219" s="326"/>
      <c r="AB219" s="326"/>
      <c r="AC219" s="325"/>
      <c r="AD219" s="327"/>
      <c r="AE219" s="326"/>
      <c r="AF219" s="321"/>
      <c r="AG219" s="321"/>
      <c r="AH219" s="321"/>
      <c r="AI219" s="321"/>
    </row>
    <row r="220" spans="1:35" s="315" customFormat="1" ht="25.5" customHeight="1">
      <c r="A220" s="314"/>
      <c r="D220" s="241"/>
      <c r="E220" s="316"/>
      <c r="F220" s="247"/>
      <c r="G220" s="247"/>
      <c r="H220" s="247"/>
      <c r="I220" s="317"/>
      <c r="J220" s="318"/>
      <c r="K220" s="319"/>
      <c r="L220" s="318"/>
      <c r="M220" s="320"/>
      <c r="N220" s="321"/>
      <c r="O220" s="320"/>
      <c r="P220" s="322"/>
      <c r="Q220" s="322"/>
      <c r="R220" s="323"/>
      <c r="S220" s="320"/>
      <c r="T220" s="320"/>
      <c r="U220" s="324"/>
      <c r="V220" s="324"/>
      <c r="W220" s="325"/>
      <c r="X220" s="320"/>
      <c r="Y220" s="320"/>
      <c r="Z220" s="325"/>
      <c r="AA220" s="326"/>
      <c r="AB220" s="326"/>
      <c r="AC220" s="325"/>
      <c r="AD220" s="327"/>
      <c r="AE220" s="326"/>
      <c r="AF220" s="321"/>
      <c r="AG220" s="321"/>
      <c r="AH220" s="321"/>
      <c r="AI220" s="321"/>
    </row>
    <row r="221" spans="1:35" s="315" customFormat="1" ht="25.5" customHeight="1">
      <c r="A221" s="314"/>
      <c r="D221" s="241"/>
      <c r="E221" s="316"/>
      <c r="F221" s="247"/>
      <c r="G221" s="247"/>
      <c r="H221" s="247"/>
      <c r="I221" s="317"/>
      <c r="J221" s="318"/>
      <c r="K221" s="319"/>
      <c r="L221" s="318"/>
      <c r="M221" s="320"/>
      <c r="N221" s="321"/>
      <c r="O221" s="320"/>
      <c r="P221" s="322"/>
      <c r="Q221" s="322"/>
      <c r="R221" s="323"/>
      <c r="S221" s="320"/>
      <c r="T221" s="320"/>
      <c r="U221" s="324"/>
      <c r="V221" s="324"/>
      <c r="W221" s="325"/>
      <c r="X221" s="320"/>
      <c r="Y221" s="320"/>
      <c r="Z221" s="325"/>
      <c r="AA221" s="326"/>
      <c r="AB221" s="326"/>
      <c r="AC221" s="325"/>
      <c r="AD221" s="327"/>
      <c r="AE221" s="326"/>
      <c r="AF221" s="321"/>
      <c r="AG221" s="321"/>
      <c r="AH221" s="321"/>
      <c r="AI221" s="321"/>
    </row>
    <row r="222" spans="1:35" s="315" customFormat="1" ht="25.5" customHeight="1">
      <c r="A222" s="314"/>
      <c r="D222" s="241"/>
      <c r="E222" s="316"/>
      <c r="F222" s="247"/>
      <c r="G222" s="247"/>
      <c r="H222" s="247"/>
      <c r="I222" s="317"/>
      <c r="J222" s="318"/>
      <c r="K222" s="319"/>
      <c r="L222" s="318"/>
      <c r="M222" s="320"/>
      <c r="N222" s="321"/>
      <c r="O222" s="320"/>
      <c r="P222" s="322"/>
      <c r="Q222" s="322"/>
      <c r="R222" s="323"/>
      <c r="S222" s="320"/>
      <c r="T222" s="320"/>
      <c r="U222" s="324"/>
      <c r="V222" s="324"/>
      <c r="W222" s="325"/>
      <c r="X222" s="320"/>
      <c r="Y222" s="320"/>
      <c r="Z222" s="325"/>
      <c r="AA222" s="326"/>
      <c r="AB222" s="326"/>
      <c r="AC222" s="325"/>
      <c r="AD222" s="327"/>
      <c r="AE222" s="326"/>
      <c r="AF222" s="321"/>
      <c r="AG222" s="321"/>
      <c r="AH222" s="321"/>
      <c r="AI222" s="321"/>
    </row>
    <row r="223" spans="1:35" s="315" customFormat="1" ht="25.5" customHeight="1">
      <c r="A223" s="314"/>
      <c r="D223" s="241"/>
      <c r="E223" s="316"/>
      <c r="F223" s="247"/>
      <c r="G223" s="247"/>
      <c r="H223" s="247"/>
      <c r="I223" s="317"/>
      <c r="J223" s="318"/>
      <c r="K223" s="319"/>
      <c r="L223" s="318"/>
      <c r="M223" s="320"/>
      <c r="N223" s="321"/>
      <c r="O223" s="320"/>
      <c r="P223" s="322"/>
      <c r="Q223" s="322"/>
      <c r="R223" s="323"/>
      <c r="S223" s="320"/>
      <c r="T223" s="320"/>
      <c r="U223" s="324"/>
      <c r="V223" s="324"/>
      <c r="W223" s="325"/>
      <c r="X223" s="320"/>
      <c r="Y223" s="320"/>
      <c r="Z223" s="325"/>
      <c r="AA223" s="326"/>
      <c r="AB223" s="326"/>
      <c r="AC223" s="325"/>
      <c r="AD223" s="327"/>
      <c r="AE223" s="326"/>
      <c r="AF223" s="321"/>
      <c r="AG223" s="321"/>
      <c r="AH223" s="321"/>
      <c r="AI223" s="321"/>
    </row>
    <row r="224" spans="1:35" s="315" customFormat="1" ht="25.5" customHeight="1">
      <c r="A224" s="314"/>
      <c r="D224" s="241"/>
      <c r="E224" s="316"/>
      <c r="F224" s="247"/>
      <c r="G224" s="247"/>
      <c r="H224" s="247"/>
      <c r="I224" s="317"/>
      <c r="J224" s="318"/>
      <c r="K224" s="319"/>
      <c r="L224" s="318"/>
      <c r="M224" s="320"/>
      <c r="N224" s="321"/>
      <c r="O224" s="320"/>
      <c r="P224" s="322"/>
      <c r="Q224" s="322"/>
      <c r="R224" s="323"/>
      <c r="S224" s="320"/>
      <c r="T224" s="320"/>
      <c r="U224" s="324"/>
      <c r="V224" s="324"/>
      <c r="W224" s="325"/>
      <c r="X224" s="320"/>
      <c r="Y224" s="320"/>
      <c r="Z224" s="325"/>
      <c r="AA224" s="326"/>
      <c r="AB224" s="326"/>
      <c r="AC224" s="325"/>
      <c r="AD224" s="327"/>
      <c r="AE224" s="326"/>
      <c r="AF224" s="321"/>
      <c r="AG224" s="321"/>
      <c r="AH224" s="321"/>
      <c r="AI224" s="321"/>
    </row>
    <row r="225" spans="1:35" s="315" customFormat="1" ht="25.5" customHeight="1">
      <c r="A225" s="314"/>
      <c r="D225" s="241"/>
      <c r="E225" s="316"/>
      <c r="F225" s="247"/>
      <c r="G225" s="247"/>
      <c r="H225" s="247"/>
      <c r="I225" s="317"/>
      <c r="J225" s="318"/>
      <c r="K225" s="319"/>
      <c r="L225" s="318"/>
      <c r="M225" s="320"/>
      <c r="N225" s="321"/>
      <c r="O225" s="320"/>
      <c r="P225" s="322"/>
      <c r="Q225" s="322"/>
      <c r="R225" s="323"/>
      <c r="S225" s="320"/>
      <c r="T225" s="320"/>
      <c r="U225" s="324"/>
      <c r="V225" s="324"/>
      <c r="W225" s="325"/>
      <c r="X225" s="320"/>
      <c r="Y225" s="320"/>
      <c r="Z225" s="325"/>
      <c r="AA225" s="326"/>
      <c r="AB225" s="326"/>
      <c r="AC225" s="325"/>
      <c r="AD225" s="327"/>
      <c r="AE225" s="326"/>
      <c r="AF225" s="321"/>
      <c r="AG225" s="321"/>
      <c r="AH225" s="321"/>
      <c r="AI225" s="321"/>
    </row>
    <row r="226" spans="1:35" s="315" customFormat="1" ht="25.5" customHeight="1">
      <c r="A226" s="314"/>
      <c r="D226" s="241"/>
      <c r="E226" s="316"/>
      <c r="F226" s="247"/>
      <c r="G226" s="247"/>
      <c r="H226" s="247"/>
      <c r="I226" s="317"/>
      <c r="J226" s="318"/>
      <c r="K226" s="319"/>
      <c r="L226" s="318"/>
      <c r="M226" s="320"/>
      <c r="N226" s="321"/>
      <c r="O226" s="320"/>
      <c r="P226" s="322"/>
      <c r="Q226" s="322"/>
      <c r="R226" s="323"/>
      <c r="S226" s="320"/>
      <c r="T226" s="320"/>
      <c r="U226" s="324"/>
      <c r="V226" s="324"/>
      <c r="W226" s="325"/>
      <c r="X226" s="320"/>
      <c r="Y226" s="320"/>
      <c r="Z226" s="325"/>
      <c r="AA226" s="326"/>
      <c r="AB226" s="326"/>
      <c r="AC226" s="325"/>
      <c r="AD226" s="327"/>
      <c r="AE226" s="326"/>
      <c r="AF226" s="321"/>
      <c r="AG226" s="321"/>
      <c r="AH226" s="321"/>
      <c r="AI226" s="321"/>
    </row>
    <row r="227" spans="1:35" s="315" customFormat="1" ht="25.5" customHeight="1">
      <c r="A227" s="314"/>
      <c r="D227" s="241"/>
      <c r="E227" s="316"/>
      <c r="F227" s="247"/>
      <c r="G227" s="247"/>
      <c r="H227" s="247"/>
      <c r="I227" s="317"/>
      <c r="J227" s="318"/>
      <c r="K227" s="319"/>
      <c r="L227" s="318"/>
      <c r="M227" s="320"/>
      <c r="N227" s="321"/>
      <c r="O227" s="320"/>
      <c r="P227" s="322"/>
      <c r="Q227" s="322"/>
      <c r="R227" s="323"/>
      <c r="S227" s="320"/>
      <c r="T227" s="320"/>
      <c r="U227" s="324"/>
      <c r="V227" s="324"/>
      <c r="W227" s="325"/>
      <c r="X227" s="320"/>
      <c r="Y227" s="320"/>
      <c r="Z227" s="325"/>
      <c r="AA227" s="326"/>
      <c r="AB227" s="326"/>
      <c r="AC227" s="325"/>
      <c r="AD227" s="327"/>
      <c r="AE227" s="326"/>
      <c r="AF227" s="321"/>
      <c r="AG227" s="321"/>
      <c r="AH227" s="321"/>
      <c r="AI227" s="321"/>
    </row>
    <row r="228" spans="1:35" s="315" customFormat="1" ht="25.5" customHeight="1">
      <c r="A228" s="314"/>
      <c r="D228" s="241"/>
      <c r="E228" s="316"/>
      <c r="F228" s="247"/>
      <c r="G228" s="247"/>
      <c r="H228" s="247"/>
      <c r="I228" s="317"/>
      <c r="J228" s="318"/>
      <c r="K228" s="319"/>
      <c r="L228" s="318"/>
      <c r="M228" s="320"/>
      <c r="N228" s="321"/>
      <c r="O228" s="320"/>
      <c r="P228" s="322"/>
      <c r="Q228" s="322"/>
      <c r="R228" s="323"/>
      <c r="S228" s="320"/>
      <c r="T228" s="320"/>
      <c r="U228" s="324"/>
      <c r="V228" s="324"/>
      <c r="W228" s="325"/>
      <c r="X228" s="320"/>
      <c r="Y228" s="320"/>
      <c r="Z228" s="325"/>
      <c r="AA228" s="326"/>
      <c r="AB228" s="326"/>
      <c r="AC228" s="325"/>
      <c r="AD228" s="327"/>
      <c r="AE228" s="326"/>
      <c r="AF228" s="321"/>
      <c r="AG228" s="321"/>
      <c r="AH228" s="321"/>
      <c r="AI228" s="321"/>
    </row>
    <row r="229" spans="1:35" s="315" customFormat="1" ht="25.5" customHeight="1">
      <c r="A229" s="314"/>
      <c r="D229" s="241"/>
      <c r="E229" s="316"/>
      <c r="F229" s="247"/>
      <c r="G229" s="247"/>
      <c r="H229" s="247"/>
      <c r="I229" s="317"/>
      <c r="J229" s="318"/>
      <c r="K229" s="319"/>
      <c r="L229" s="318"/>
      <c r="M229" s="320"/>
      <c r="N229" s="321"/>
      <c r="O229" s="320"/>
      <c r="P229" s="322"/>
      <c r="Q229" s="322"/>
      <c r="R229" s="323"/>
      <c r="S229" s="320"/>
      <c r="T229" s="320"/>
      <c r="U229" s="324"/>
      <c r="V229" s="324"/>
      <c r="W229" s="325"/>
      <c r="X229" s="320"/>
      <c r="Y229" s="320"/>
      <c r="Z229" s="325"/>
      <c r="AA229" s="326"/>
      <c r="AB229" s="326"/>
      <c r="AC229" s="325"/>
      <c r="AD229" s="327"/>
      <c r="AE229" s="326"/>
      <c r="AF229" s="321"/>
      <c r="AG229" s="321"/>
      <c r="AH229" s="321"/>
      <c r="AI229" s="321"/>
    </row>
    <row r="230" spans="1:35" s="315" customFormat="1" ht="25.5" customHeight="1">
      <c r="A230" s="314"/>
      <c r="D230" s="241"/>
      <c r="E230" s="316"/>
      <c r="F230" s="247"/>
      <c r="G230" s="247"/>
      <c r="H230" s="247"/>
      <c r="I230" s="317"/>
      <c r="J230" s="318"/>
      <c r="K230" s="319"/>
      <c r="L230" s="318"/>
      <c r="M230" s="320"/>
      <c r="N230" s="321"/>
      <c r="O230" s="320"/>
      <c r="P230" s="322"/>
      <c r="Q230" s="322"/>
      <c r="R230" s="323"/>
      <c r="S230" s="320"/>
      <c r="T230" s="320"/>
      <c r="U230" s="324"/>
      <c r="V230" s="324"/>
      <c r="W230" s="325"/>
      <c r="X230" s="320"/>
      <c r="Y230" s="320"/>
      <c r="Z230" s="325"/>
      <c r="AA230" s="326"/>
      <c r="AB230" s="326"/>
      <c r="AC230" s="325"/>
      <c r="AD230" s="327"/>
      <c r="AE230" s="326"/>
      <c r="AF230" s="321"/>
      <c r="AG230" s="321"/>
      <c r="AH230" s="321"/>
      <c r="AI230" s="321"/>
    </row>
    <row r="231" spans="1:35" s="315" customFormat="1" ht="25.5" customHeight="1">
      <c r="A231" s="314"/>
      <c r="D231" s="241"/>
      <c r="E231" s="316"/>
      <c r="F231" s="247"/>
      <c r="G231" s="247"/>
      <c r="H231" s="247"/>
      <c r="I231" s="317"/>
      <c r="J231" s="318"/>
      <c r="K231" s="319"/>
      <c r="L231" s="318"/>
      <c r="M231" s="320"/>
      <c r="N231" s="321"/>
      <c r="O231" s="320"/>
      <c r="P231" s="322"/>
      <c r="Q231" s="322"/>
      <c r="R231" s="323"/>
      <c r="S231" s="320"/>
      <c r="T231" s="320"/>
      <c r="U231" s="324"/>
      <c r="V231" s="324"/>
      <c r="W231" s="325"/>
      <c r="X231" s="320"/>
      <c r="Y231" s="320"/>
      <c r="Z231" s="325"/>
      <c r="AA231" s="326"/>
      <c r="AB231" s="326"/>
      <c r="AC231" s="325"/>
      <c r="AD231" s="327"/>
      <c r="AE231" s="326"/>
      <c r="AF231" s="321"/>
      <c r="AG231" s="321"/>
      <c r="AH231" s="321"/>
      <c r="AI231" s="321"/>
    </row>
    <row r="232" spans="1:35" s="315" customFormat="1" ht="25.5" customHeight="1">
      <c r="A232" s="314"/>
      <c r="D232" s="241"/>
      <c r="E232" s="316"/>
      <c r="F232" s="247"/>
      <c r="G232" s="247"/>
      <c r="H232" s="247"/>
      <c r="I232" s="317"/>
      <c r="J232" s="318"/>
      <c r="K232" s="319"/>
      <c r="L232" s="318"/>
      <c r="M232" s="320"/>
      <c r="N232" s="321"/>
      <c r="O232" s="320"/>
      <c r="P232" s="322"/>
      <c r="Q232" s="322"/>
      <c r="R232" s="323"/>
      <c r="S232" s="320"/>
      <c r="T232" s="320"/>
      <c r="U232" s="324"/>
      <c r="V232" s="324"/>
      <c r="W232" s="325"/>
      <c r="X232" s="320"/>
      <c r="Y232" s="320"/>
      <c r="Z232" s="325"/>
      <c r="AA232" s="326"/>
      <c r="AB232" s="326"/>
      <c r="AC232" s="325"/>
      <c r="AD232" s="327"/>
      <c r="AE232" s="326"/>
      <c r="AF232" s="321"/>
      <c r="AG232" s="321"/>
      <c r="AH232" s="321"/>
      <c r="AI232" s="321"/>
    </row>
    <row r="233" spans="1:35" s="315" customFormat="1" ht="25.5" customHeight="1">
      <c r="A233" s="314"/>
      <c r="D233" s="241"/>
      <c r="E233" s="316"/>
      <c r="F233" s="247"/>
      <c r="G233" s="247"/>
      <c r="H233" s="247"/>
      <c r="I233" s="317"/>
      <c r="J233" s="318"/>
      <c r="K233" s="319"/>
      <c r="L233" s="318"/>
      <c r="M233" s="320"/>
      <c r="N233" s="321"/>
      <c r="O233" s="320"/>
      <c r="P233" s="322"/>
      <c r="Q233" s="322"/>
      <c r="R233" s="323"/>
      <c r="S233" s="320"/>
      <c r="T233" s="320"/>
      <c r="U233" s="324"/>
      <c r="V233" s="324"/>
      <c r="W233" s="325"/>
      <c r="X233" s="320"/>
      <c r="Y233" s="320"/>
      <c r="Z233" s="325"/>
      <c r="AA233" s="326"/>
      <c r="AB233" s="326"/>
      <c r="AC233" s="325"/>
      <c r="AD233" s="327"/>
      <c r="AE233" s="326"/>
      <c r="AF233" s="321"/>
      <c r="AG233" s="321"/>
      <c r="AH233" s="321"/>
      <c r="AI233" s="321"/>
    </row>
    <row r="234" spans="1:35" s="315" customFormat="1" ht="25.5" customHeight="1">
      <c r="A234" s="314"/>
      <c r="D234" s="241"/>
      <c r="E234" s="316"/>
      <c r="F234" s="247"/>
      <c r="G234" s="247"/>
      <c r="H234" s="247"/>
      <c r="I234" s="317"/>
      <c r="J234" s="318"/>
      <c r="K234" s="319"/>
      <c r="L234" s="318"/>
      <c r="M234" s="320"/>
      <c r="N234" s="321"/>
      <c r="O234" s="320"/>
      <c r="P234" s="322"/>
      <c r="Q234" s="322"/>
      <c r="R234" s="323"/>
      <c r="S234" s="320"/>
      <c r="T234" s="320"/>
      <c r="U234" s="324"/>
      <c r="V234" s="324"/>
      <c r="W234" s="325"/>
      <c r="X234" s="320"/>
      <c r="Y234" s="320"/>
      <c r="Z234" s="325"/>
      <c r="AA234" s="326"/>
      <c r="AB234" s="326"/>
      <c r="AC234" s="325"/>
      <c r="AD234" s="327"/>
      <c r="AE234" s="326"/>
      <c r="AF234" s="321"/>
      <c r="AG234" s="321"/>
      <c r="AH234" s="321"/>
      <c r="AI234" s="321"/>
    </row>
    <row r="235" spans="1:35" s="315" customFormat="1" ht="25.5" customHeight="1">
      <c r="A235" s="314"/>
      <c r="D235" s="241"/>
      <c r="E235" s="316"/>
      <c r="F235" s="247"/>
      <c r="G235" s="247"/>
      <c r="H235" s="247"/>
      <c r="I235" s="317"/>
      <c r="J235" s="318"/>
      <c r="K235" s="319"/>
      <c r="L235" s="318"/>
      <c r="M235" s="320"/>
      <c r="N235" s="321"/>
      <c r="O235" s="320"/>
      <c r="P235" s="322"/>
      <c r="Q235" s="322"/>
      <c r="R235" s="323"/>
      <c r="S235" s="320"/>
      <c r="T235" s="320"/>
      <c r="U235" s="324"/>
      <c r="V235" s="324"/>
      <c r="W235" s="325"/>
      <c r="X235" s="320"/>
      <c r="Y235" s="320"/>
      <c r="Z235" s="325"/>
      <c r="AA235" s="326"/>
      <c r="AB235" s="326"/>
      <c r="AC235" s="325"/>
      <c r="AD235" s="327"/>
      <c r="AE235" s="326"/>
      <c r="AF235" s="321"/>
      <c r="AG235" s="321"/>
      <c r="AH235" s="321"/>
      <c r="AI235" s="321"/>
    </row>
    <row r="236" spans="1:35" s="315" customFormat="1" ht="25.5" customHeight="1">
      <c r="A236" s="314"/>
      <c r="D236" s="241"/>
      <c r="E236" s="316"/>
      <c r="F236" s="247"/>
      <c r="G236" s="247"/>
      <c r="H236" s="247"/>
      <c r="I236" s="317"/>
      <c r="J236" s="318"/>
      <c r="K236" s="319"/>
      <c r="L236" s="318"/>
      <c r="M236" s="320"/>
      <c r="N236" s="321"/>
      <c r="O236" s="320"/>
      <c r="P236" s="322"/>
      <c r="Q236" s="322"/>
      <c r="R236" s="323"/>
      <c r="S236" s="320"/>
      <c r="T236" s="320"/>
      <c r="U236" s="324"/>
      <c r="V236" s="324"/>
      <c r="W236" s="325"/>
      <c r="X236" s="320"/>
      <c r="Y236" s="320"/>
      <c r="Z236" s="325"/>
      <c r="AA236" s="326"/>
      <c r="AB236" s="326"/>
      <c r="AC236" s="325"/>
      <c r="AD236" s="327"/>
      <c r="AE236" s="326"/>
      <c r="AF236" s="321"/>
      <c r="AG236" s="321"/>
      <c r="AH236" s="321"/>
      <c r="AI236" s="321"/>
    </row>
    <row r="237" spans="1:35" s="315" customFormat="1" ht="25.5" customHeight="1">
      <c r="A237" s="314"/>
      <c r="D237" s="241"/>
      <c r="E237" s="316"/>
      <c r="F237" s="247"/>
      <c r="G237" s="247"/>
      <c r="H237" s="247"/>
      <c r="I237" s="317"/>
      <c r="J237" s="318"/>
      <c r="K237" s="319"/>
      <c r="L237" s="318"/>
      <c r="M237" s="320"/>
      <c r="N237" s="321"/>
      <c r="O237" s="320"/>
      <c r="P237" s="322"/>
      <c r="Q237" s="322"/>
      <c r="R237" s="323"/>
      <c r="S237" s="320"/>
      <c r="T237" s="320"/>
      <c r="U237" s="324"/>
      <c r="V237" s="324"/>
      <c r="W237" s="325"/>
      <c r="X237" s="320"/>
      <c r="Y237" s="320"/>
      <c r="Z237" s="325"/>
      <c r="AA237" s="326"/>
      <c r="AB237" s="326"/>
      <c r="AC237" s="325"/>
      <c r="AD237" s="327"/>
      <c r="AE237" s="326"/>
      <c r="AF237" s="321"/>
      <c r="AG237" s="321"/>
      <c r="AH237" s="321"/>
      <c r="AI237" s="321"/>
    </row>
    <row r="238" spans="1:35" s="315" customFormat="1" ht="25.5" customHeight="1">
      <c r="A238" s="314"/>
      <c r="D238" s="241"/>
      <c r="E238" s="316"/>
      <c r="F238" s="247"/>
      <c r="G238" s="247"/>
      <c r="H238" s="247"/>
      <c r="I238" s="317"/>
      <c r="J238" s="318"/>
      <c r="K238" s="319"/>
      <c r="L238" s="318"/>
      <c r="M238" s="320"/>
      <c r="N238" s="321"/>
      <c r="O238" s="320"/>
      <c r="P238" s="322"/>
      <c r="Q238" s="322"/>
      <c r="R238" s="323"/>
      <c r="S238" s="320"/>
      <c r="T238" s="320"/>
      <c r="U238" s="324"/>
      <c r="V238" s="324"/>
      <c r="W238" s="325"/>
      <c r="X238" s="320"/>
      <c r="Y238" s="320"/>
      <c r="Z238" s="325"/>
      <c r="AA238" s="326"/>
      <c r="AB238" s="326"/>
      <c r="AC238" s="325"/>
      <c r="AD238" s="327"/>
      <c r="AE238" s="326"/>
      <c r="AF238" s="321"/>
      <c r="AG238" s="321"/>
      <c r="AH238" s="321"/>
      <c r="AI238" s="321"/>
    </row>
    <row r="239" spans="1:35" s="315" customFormat="1" ht="25.5" customHeight="1">
      <c r="A239" s="314"/>
      <c r="D239" s="241"/>
      <c r="E239" s="316"/>
      <c r="F239" s="247"/>
      <c r="G239" s="247"/>
      <c r="H239" s="247"/>
      <c r="I239" s="317"/>
      <c r="J239" s="318"/>
      <c r="K239" s="319"/>
      <c r="L239" s="318"/>
      <c r="M239" s="320"/>
      <c r="N239" s="321"/>
      <c r="O239" s="320"/>
      <c r="P239" s="322"/>
      <c r="Q239" s="322"/>
      <c r="R239" s="323"/>
      <c r="S239" s="320"/>
      <c r="T239" s="320"/>
      <c r="U239" s="324"/>
      <c r="V239" s="324"/>
      <c r="W239" s="325"/>
      <c r="X239" s="320"/>
      <c r="Y239" s="320"/>
      <c r="Z239" s="325"/>
      <c r="AA239" s="326"/>
      <c r="AB239" s="326"/>
      <c r="AC239" s="325"/>
      <c r="AD239" s="327"/>
      <c r="AE239" s="326"/>
      <c r="AF239" s="321"/>
      <c r="AG239" s="321"/>
      <c r="AH239" s="321"/>
      <c r="AI239" s="321"/>
    </row>
    <row r="240" spans="1:35" s="315" customFormat="1" ht="25.5" customHeight="1">
      <c r="A240" s="314"/>
      <c r="D240" s="241"/>
      <c r="E240" s="316"/>
      <c r="F240" s="247"/>
      <c r="G240" s="247"/>
      <c r="H240" s="247"/>
      <c r="I240" s="317"/>
      <c r="J240" s="318"/>
      <c r="K240" s="319"/>
      <c r="L240" s="318"/>
      <c r="M240" s="320"/>
      <c r="N240" s="321"/>
      <c r="O240" s="320"/>
      <c r="P240" s="322"/>
      <c r="Q240" s="322"/>
      <c r="R240" s="323"/>
      <c r="S240" s="320"/>
      <c r="T240" s="320"/>
      <c r="U240" s="324"/>
      <c r="V240" s="324"/>
      <c r="W240" s="325"/>
      <c r="X240" s="320"/>
      <c r="Y240" s="320"/>
      <c r="Z240" s="325"/>
      <c r="AA240" s="326"/>
      <c r="AB240" s="326"/>
      <c r="AC240" s="325"/>
      <c r="AD240" s="327"/>
      <c r="AE240" s="326"/>
      <c r="AF240" s="321"/>
      <c r="AG240" s="321"/>
      <c r="AH240" s="321"/>
      <c r="AI240" s="321"/>
    </row>
    <row r="241" spans="1:35" s="315" customFormat="1" ht="25.5" customHeight="1">
      <c r="A241" s="314"/>
      <c r="D241" s="241"/>
      <c r="E241" s="316"/>
      <c r="F241" s="247"/>
      <c r="G241" s="247"/>
      <c r="H241" s="247"/>
      <c r="I241" s="317"/>
      <c r="J241" s="318"/>
      <c r="K241" s="319"/>
      <c r="L241" s="318"/>
      <c r="M241" s="320"/>
      <c r="N241" s="321"/>
      <c r="O241" s="320"/>
      <c r="P241" s="322"/>
      <c r="Q241" s="322"/>
      <c r="R241" s="323"/>
      <c r="S241" s="320"/>
      <c r="T241" s="320"/>
      <c r="U241" s="324"/>
      <c r="V241" s="324"/>
      <c r="W241" s="325"/>
      <c r="X241" s="320"/>
      <c r="Y241" s="320"/>
      <c r="Z241" s="325"/>
      <c r="AA241" s="326"/>
      <c r="AB241" s="326"/>
      <c r="AC241" s="325"/>
      <c r="AD241" s="327"/>
      <c r="AE241" s="326"/>
      <c r="AF241" s="321"/>
      <c r="AG241" s="321"/>
      <c r="AH241" s="321"/>
      <c r="AI241" s="321"/>
    </row>
    <row r="242" spans="1:35" s="315" customFormat="1" ht="25.5" customHeight="1">
      <c r="A242" s="314"/>
      <c r="D242" s="241"/>
      <c r="E242" s="316"/>
      <c r="F242" s="247"/>
      <c r="G242" s="247"/>
      <c r="H242" s="247"/>
      <c r="I242" s="317"/>
      <c r="J242" s="318"/>
      <c r="K242" s="319"/>
      <c r="L242" s="318"/>
      <c r="M242" s="320"/>
      <c r="N242" s="321"/>
      <c r="O242" s="320"/>
      <c r="P242" s="322"/>
      <c r="Q242" s="322"/>
      <c r="R242" s="323"/>
      <c r="S242" s="320"/>
      <c r="T242" s="320"/>
      <c r="U242" s="324"/>
      <c r="V242" s="324"/>
      <c r="W242" s="325"/>
      <c r="X242" s="320"/>
      <c r="Y242" s="320"/>
      <c r="Z242" s="325"/>
      <c r="AA242" s="326"/>
      <c r="AB242" s="326"/>
      <c r="AC242" s="325"/>
      <c r="AD242" s="327"/>
      <c r="AE242" s="326"/>
      <c r="AF242" s="321"/>
      <c r="AG242" s="321"/>
      <c r="AH242" s="321"/>
      <c r="AI242" s="321"/>
    </row>
    <row r="243" spans="1:35" s="315" customFormat="1" ht="25.5" customHeight="1">
      <c r="A243" s="314"/>
      <c r="D243" s="241"/>
      <c r="E243" s="316"/>
      <c r="F243" s="247"/>
      <c r="G243" s="247"/>
      <c r="H243" s="247"/>
      <c r="I243" s="317"/>
      <c r="J243" s="318"/>
      <c r="K243" s="319"/>
      <c r="L243" s="318"/>
      <c r="M243" s="320"/>
      <c r="N243" s="321"/>
      <c r="O243" s="320"/>
      <c r="P243" s="322"/>
      <c r="Q243" s="322"/>
      <c r="R243" s="323"/>
      <c r="S243" s="320"/>
      <c r="T243" s="320"/>
      <c r="U243" s="324"/>
      <c r="V243" s="324"/>
      <c r="W243" s="325"/>
      <c r="X243" s="320"/>
      <c r="Y243" s="320"/>
      <c r="Z243" s="325"/>
      <c r="AA243" s="326"/>
      <c r="AB243" s="326"/>
      <c r="AC243" s="325"/>
      <c r="AD243" s="327"/>
      <c r="AE243" s="326"/>
      <c r="AF243" s="321"/>
      <c r="AG243" s="321"/>
      <c r="AH243" s="321"/>
      <c r="AI243" s="321"/>
    </row>
    <row r="244" spans="1:35" s="315" customFormat="1" ht="25.5" customHeight="1">
      <c r="A244" s="314"/>
      <c r="D244" s="241"/>
      <c r="E244" s="316"/>
      <c r="F244" s="247"/>
      <c r="G244" s="247"/>
      <c r="H244" s="247"/>
      <c r="I244" s="317"/>
      <c r="J244" s="318"/>
      <c r="K244" s="319"/>
      <c r="L244" s="318"/>
      <c r="M244" s="320"/>
      <c r="N244" s="321"/>
      <c r="O244" s="320"/>
      <c r="P244" s="322"/>
      <c r="Q244" s="322"/>
      <c r="R244" s="323"/>
      <c r="S244" s="320"/>
      <c r="T244" s="320"/>
      <c r="U244" s="324"/>
      <c r="V244" s="324"/>
      <c r="W244" s="325"/>
      <c r="X244" s="320"/>
      <c r="Y244" s="320"/>
      <c r="Z244" s="325"/>
      <c r="AA244" s="326"/>
      <c r="AB244" s="326"/>
      <c r="AC244" s="325"/>
      <c r="AD244" s="327"/>
      <c r="AE244" s="326"/>
      <c r="AF244" s="321"/>
      <c r="AG244" s="321"/>
      <c r="AH244" s="321"/>
      <c r="AI244" s="321"/>
    </row>
    <row r="245" spans="1:35" s="315" customFormat="1" ht="25.5" customHeight="1">
      <c r="A245" s="314"/>
      <c r="D245" s="241"/>
      <c r="E245" s="316"/>
      <c r="F245" s="247"/>
      <c r="G245" s="247"/>
      <c r="H245" s="247"/>
      <c r="I245" s="317"/>
      <c r="J245" s="318"/>
      <c r="K245" s="319"/>
      <c r="L245" s="318"/>
      <c r="M245" s="320"/>
      <c r="N245" s="321"/>
      <c r="O245" s="320"/>
      <c r="P245" s="322"/>
      <c r="Q245" s="322"/>
      <c r="R245" s="323"/>
      <c r="S245" s="320"/>
      <c r="T245" s="320"/>
      <c r="U245" s="324"/>
      <c r="V245" s="324"/>
      <c r="W245" s="325"/>
      <c r="X245" s="320"/>
      <c r="Y245" s="320"/>
      <c r="Z245" s="325"/>
      <c r="AA245" s="326"/>
      <c r="AB245" s="326"/>
      <c r="AC245" s="325"/>
      <c r="AD245" s="327"/>
      <c r="AE245" s="326"/>
      <c r="AF245" s="321"/>
      <c r="AG245" s="321"/>
      <c r="AH245" s="321"/>
      <c r="AI245" s="321"/>
    </row>
    <row r="246" spans="1:35" s="315" customFormat="1" ht="25.5" customHeight="1">
      <c r="A246" s="314"/>
      <c r="D246" s="241"/>
      <c r="E246" s="316"/>
      <c r="F246" s="247"/>
      <c r="G246" s="247"/>
      <c r="H246" s="247"/>
      <c r="I246" s="317"/>
      <c r="J246" s="318"/>
      <c r="K246" s="319"/>
      <c r="L246" s="318"/>
      <c r="M246" s="320"/>
      <c r="N246" s="321"/>
      <c r="O246" s="320"/>
      <c r="P246" s="322"/>
      <c r="Q246" s="322"/>
      <c r="R246" s="323"/>
      <c r="S246" s="320"/>
      <c r="T246" s="320"/>
      <c r="U246" s="324"/>
      <c r="V246" s="324"/>
      <c r="W246" s="325"/>
      <c r="X246" s="320"/>
      <c r="Y246" s="320"/>
      <c r="Z246" s="325"/>
      <c r="AA246" s="326"/>
      <c r="AB246" s="326"/>
      <c r="AC246" s="325"/>
      <c r="AD246" s="327"/>
      <c r="AE246" s="326"/>
      <c r="AF246" s="321"/>
      <c r="AG246" s="321"/>
      <c r="AH246" s="321"/>
      <c r="AI246" s="321"/>
    </row>
    <row r="247" spans="1:35" s="315" customFormat="1" ht="25.5" customHeight="1">
      <c r="A247" s="314"/>
      <c r="D247" s="241"/>
      <c r="E247" s="316"/>
      <c r="F247" s="247"/>
      <c r="G247" s="247"/>
      <c r="H247" s="247"/>
      <c r="I247" s="317"/>
      <c r="J247" s="318"/>
      <c r="K247" s="319"/>
      <c r="L247" s="318"/>
      <c r="M247" s="320"/>
      <c r="N247" s="321"/>
      <c r="O247" s="320"/>
      <c r="P247" s="322"/>
      <c r="Q247" s="322"/>
      <c r="R247" s="323"/>
      <c r="S247" s="320"/>
      <c r="T247" s="320"/>
      <c r="U247" s="324"/>
      <c r="V247" s="324"/>
      <c r="W247" s="325"/>
      <c r="X247" s="320"/>
      <c r="Y247" s="320"/>
      <c r="Z247" s="325"/>
      <c r="AA247" s="326"/>
      <c r="AB247" s="326"/>
      <c r="AC247" s="325"/>
      <c r="AD247" s="327"/>
      <c r="AE247" s="326"/>
      <c r="AF247" s="321"/>
      <c r="AG247" s="321"/>
      <c r="AH247" s="321"/>
      <c r="AI247" s="321"/>
    </row>
    <row r="248" spans="1:35" s="315" customFormat="1" ht="25.5" customHeight="1">
      <c r="A248" s="314"/>
      <c r="D248" s="241"/>
      <c r="E248" s="316"/>
      <c r="F248" s="247"/>
      <c r="G248" s="247"/>
      <c r="H248" s="247"/>
      <c r="I248" s="317"/>
      <c r="J248" s="318"/>
      <c r="K248" s="319"/>
      <c r="L248" s="318"/>
      <c r="M248" s="320"/>
      <c r="N248" s="321"/>
      <c r="O248" s="320"/>
      <c r="P248" s="322"/>
      <c r="Q248" s="322"/>
      <c r="R248" s="323"/>
      <c r="S248" s="320"/>
      <c r="T248" s="320"/>
      <c r="U248" s="324"/>
      <c r="V248" s="324"/>
      <c r="W248" s="325"/>
      <c r="X248" s="320"/>
      <c r="Y248" s="320"/>
      <c r="Z248" s="325"/>
      <c r="AA248" s="326"/>
      <c r="AB248" s="326"/>
      <c r="AC248" s="325"/>
      <c r="AD248" s="327"/>
      <c r="AE248" s="326"/>
      <c r="AF248" s="321"/>
      <c r="AG248" s="321"/>
      <c r="AH248" s="321"/>
      <c r="AI248" s="321"/>
    </row>
    <row r="249" spans="1:35" s="315" customFormat="1" ht="25.5" customHeight="1">
      <c r="A249" s="314"/>
      <c r="D249" s="241"/>
      <c r="E249" s="316"/>
      <c r="F249" s="247"/>
      <c r="G249" s="247"/>
      <c r="H249" s="247"/>
      <c r="I249" s="317"/>
      <c r="J249" s="318"/>
      <c r="K249" s="319"/>
      <c r="L249" s="318"/>
      <c r="M249" s="320"/>
      <c r="N249" s="321"/>
      <c r="O249" s="320"/>
      <c r="P249" s="322"/>
      <c r="Q249" s="322"/>
      <c r="R249" s="323"/>
      <c r="S249" s="320"/>
      <c r="T249" s="320"/>
      <c r="U249" s="324"/>
      <c r="V249" s="324"/>
      <c r="W249" s="325"/>
      <c r="X249" s="320"/>
      <c r="Y249" s="320"/>
      <c r="Z249" s="325"/>
      <c r="AA249" s="326"/>
      <c r="AB249" s="326"/>
      <c r="AC249" s="325"/>
      <c r="AD249" s="327"/>
      <c r="AE249" s="326"/>
      <c r="AF249" s="321"/>
      <c r="AG249" s="321"/>
      <c r="AH249" s="321"/>
      <c r="AI249" s="321"/>
    </row>
    <row r="250" spans="1:35" s="315" customFormat="1" ht="25.5" customHeight="1">
      <c r="A250" s="314"/>
      <c r="D250" s="241"/>
      <c r="E250" s="316"/>
      <c r="F250" s="247"/>
      <c r="G250" s="247"/>
      <c r="H250" s="247"/>
      <c r="I250" s="317"/>
      <c r="J250" s="318"/>
      <c r="K250" s="319"/>
      <c r="L250" s="318"/>
      <c r="M250" s="320"/>
      <c r="N250" s="321"/>
      <c r="O250" s="320"/>
      <c r="P250" s="322"/>
      <c r="Q250" s="322"/>
      <c r="R250" s="323"/>
      <c r="S250" s="320"/>
      <c r="T250" s="320"/>
      <c r="U250" s="324"/>
      <c r="V250" s="324"/>
      <c r="W250" s="325"/>
      <c r="X250" s="320"/>
      <c r="Y250" s="320"/>
      <c r="Z250" s="325"/>
      <c r="AA250" s="326"/>
      <c r="AB250" s="326"/>
      <c r="AC250" s="325"/>
      <c r="AD250" s="327"/>
      <c r="AE250" s="326"/>
      <c r="AF250" s="321"/>
      <c r="AG250" s="321"/>
      <c r="AH250" s="321"/>
      <c r="AI250" s="321"/>
    </row>
    <row r="251" spans="1:35" s="315" customFormat="1" ht="25.5" customHeight="1">
      <c r="A251" s="314"/>
      <c r="D251" s="241"/>
      <c r="E251" s="316"/>
      <c r="F251" s="247"/>
      <c r="G251" s="247"/>
      <c r="H251" s="247"/>
      <c r="I251" s="317"/>
      <c r="J251" s="318"/>
      <c r="K251" s="319"/>
      <c r="L251" s="318"/>
      <c r="M251" s="320"/>
      <c r="N251" s="321"/>
      <c r="O251" s="320"/>
      <c r="P251" s="322"/>
      <c r="Q251" s="322"/>
      <c r="R251" s="323"/>
      <c r="S251" s="320"/>
      <c r="T251" s="320"/>
      <c r="U251" s="324"/>
      <c r="V251" s="324"/>
      <c r="W251" s="325"/>
      <c r="X251" s="320"/>
      <c r="Y251" s="320"/>
      <c r="Z251" s="325"/>
      <c r="AA251" s="326"/>
      <c r="AB251" s="326"/>
      <c r="AC251" s="325"/>
      <c r="AD251" s="327"/>
      <c r="AE251" s="326"/>
      <c r="AF251" s="321"/>
      <c r="AG251" s="321"/>
      <c r="AH251" s="321"/>
      <c r="AI251" s="321"/>
    </row>
    <row r="252" spans="1:35" s="315" customFormat="1" ht="25.5" customHeight="1">
      <c r="A252" s="314"/>
      <c r="D252" s="241"/>
      <c r="E252" s="316"/>
      <c r="F252" s="247"/>
      <c r="G252" s="247"/>
      <c r="H252" s="247"/>
      <c r="I252" s="317"/>
      <c r="J252" s="318"/>
      <c r="K252" s="319"/>
      <c r="L252" s="318"/>
      <c r="M252" s="320"/>
      <c r="N252" s="321"/>
      <c r="O252" s="320"/>
      <c r="P252" s="322"/>
      <c r="Q252" s="322"/>
      <c r="R252" s="323"/>
      <c r="S252" s="320"/>
      <c r="T252" s="320"/>
      <c r="U252" s="324"/>
      <c r="V252" s="324"/>
      <c r="W252" s="325"/>
      <c r="X252" s="320"/>
      <c r="Y252" s="320"/>
      <c r="Z252" s="325"/>
      <c r="AA252" s="326"/>
      <c r="AB252" s="326"/>
      <c r="AC252" s="325"/>
      <c r="AD252" s="327"/>
      <c r="AE252" s="326"/>
      <c r="AF252" s="321"/>
      <c r="AG252" s="321"/>
      <c r="AH252" s="321"/>
      <c r="AI252" s="321"/>
    </row>
    <row r="253" spans="1:35" s="315" customFormat="1" ht="25.5" customHeight="1">
      <c r="A253" s="314"/>
      <c r="D253" s="241"/>
      <c r="E253" s="316"/>
      <c r="F253" s="247"/>
      <c r="G253" s="247"/>
      <c r="H253" s="247"/>
      <c r="I253" s="317"/>
      <c r="J253" s="318"/>
      <c r="K253" s="319"/>
      <c r="L253" s="318"/>
      <c r="M253" s="320"/>
      <c r="N253" s="321"/>
      <c r="O253" s="320"/>
      <c r="P253" s="322"/>
      <c r="Q253" s="322"/>
      <c r="R253" s="323"/>
      <c r="S253" s="320"/>
      <c r="T253" s="320"/>
      <c r="U253" s="324"/>
      <c r="V253" s="324"/>
      <c r="W253" s="325"/>
      <c r="X253" s="320"/>
      <c r="Y253" s="320"/>
      <c r="Z253" s="325"/>
      <c r="AA253" s="326"/>
      <c r="AB253" s="326"/>
      <c r="AC253" s="325"/>
      <c r="AD253" s="327"/>
      <c r="AE253" s="326"/>
      <c r="AF253" s="321"/>
      <c r="AG253" s="321"/>
      <c r="AH253" s="321"/>
      <c r="AI253" s="321"/>
    </row>
    <row r="254" spans="1:35" s="315" customFormat="1" ht="25.5" customHeight="1">
      <c r="A254" s="314"/>
      <c r="D254" s="241"/>
      <c r="E254" s="316"/>
      <c r="F254" s="247"/>
      <c r="G254" s="247"/>
      <c r="H254" s="247"/>
      <c r="I254" s="317"/>
      <c r="J254" s="318"/>
      <c r="K254" s="319"/>
      <c r="L254" s="318"/>
      <c r="M254" s="320"/>
      <c r="N254" s="321"/>
      <c r="O254" s="320"/>
      <c r="P254" s="322"/>
      <c r="Q254" s="322"/>
      <c r="R254" s="323"/>
      <c r="S254" s="320"/>
      <c r="T254" s="320"/>
      <c r="U254" s="324"/>
      <c r="V254" s="324"/>
      <c r="W254" s="325"/>
      <c r="X254" s="320"/>
      <c r="Y254" s="320"/>
      <c r="Z254" s="325"/>
      <c r="AA254" s="326"/>
      <c r="AB254" s="326"/>
      <c r="AC254" s="325"/>
      <c r="AD254" s="327"/>
      <c r="AE254" s="326"/>
      <c r="AF254" s="321"/>
      <c r="AG254" s="321"/>
      <c r="AH254" s="321"/>
      <c r="AI254" s="321"/>
    </row>
    <row r="255" spans="1:35" s="315" customFormat="1" ht="25.5" customHeight="1">
      <c r="A255" s="314"/>
      <c r="D255" s="241"/>
      <c r="E255" s="316"/>
      <c r="F255" s="247"/>
      <c r="G255" s="247"/>
      <c r="H255" s="247"/>
      <c r="I255" s="317"/>
      <c r="J255" s="318"/>
      <c r="K255" s="319"/>
      <c r="L255" s="318"/>
      <c r="M255" s="320"/>
      <c r="N255" s="321"/>
      <c r="O255" s="320"/>
      <c r="P255" s="322"/>
      <c r="Q255" s="322"/>
      <c r="R255" s="323"/>
      <c r="S255" s="320"/>
      <c r="T255" s="320"/>
      <c r="U255" s="324"/>
      <c r="V255" s="324"/>
      <c r="W255" s="325"/>
      <c r="X255" s="320"/>
      <c r="Y255" s="320"/>
      <c r="Z255" s="325"/>
      <c r="AA255" s="326"/>
      <c r="AB255" s="326"/>
      <c r="AC255" s="325"/>
      <c r="AD255" s="327"/>
      <c r="AE255" s="326"/>
      <c r="AF255" s="321"/>
      <c r="AG255" s="321"/>
      <c r="AH255" s="321"/>
      <c r="AI255" s="321"/>
    </row>
    <row r="256" spans="1:35" s="315" customFormat="1" ht="25.5" customHeight="1">
      <c r="A256" s="314"/>
      <c r="D256" s="241"/>
      <c r="E256" s="316"/>
      <c r="F256" s="247"/>
      <c r="G256" s="247"/>
      <c r="H256" s="247"/>
      <c r="I256" s="317"/>
      <c r="J256" s="318"/>
      <c r="K256" s="319"/>
      <c r="L256" s="318"/>
      <c r="M256" s="320"/>
      <c r="N256" s="321"/>
      <c r="O256" s="320"/>
      <c r="P256" s="322"/>
      <c r="Q256" s="322"/>
      <c r="R256" s="323"/>
      <c r="S256" s="320"/>
      <c r="T256" s="320"/>
      <c r="U256" s="324"/>
      <c r="V256" s="324"/>
      <c r="W256" s="325"/>
      <c r="X256" s="320"/>
      <c r="Y256" s="320"/>
      <c r="Z256" s="325"/>
      <c r="AA256" s="326"/>
      <c r="AB256" s="326"/>
      <c r="AC256" s="325"/>
      <c r="AD256" s="327"/>
      <c r="AE256" s="326"/>
      <c r="AF256" s="321"/>
      <c r="AG256" s="321"/>
      <c r="AH256" s="321"/>
      <c r="AI256" s="321"/>
    </row>
    <row r="257" spans="1:35" s="315" customFormat="1" ht="25.5" customHeight="1">
      <c r="A257" s="314"/>
      <c r="D257" s="241"/>
      <c r="E257" s="316"/>
      <c r="F257" s="247"/>
      <c r="G257" s="247"/>
      <c r="H257" s="247"/>
      <c r="I257" s="317"/>
      <c r="J257" s="318"/>
      <c r="K257" s="319"/>
      <c r="L257" s="318"/>
      <c r="M257" s="320"/>
      <c r="N257" s="321"/>
      <c r="O257" s="320"/>
      <c r="P257" s="322"/>
      <c r="Q257" s="322"/>
      <c r="R257" s="323"/>
      <c r="S257" s="320"/>
      <c r="T257" s="320"/>
      <c r="U257" s="324"/>
      <c r="V257" s="324"/>
      <c r="W257" s="325"/>
      <c r="X257" s="320"/>
      <c r="Y257" s="320"/>
      <c r="Z257" s="325"/>
      <c r="AA257" s="326"/>
      <c r="AB257" s="326"/>
      <c r="AC257" s="325"/>
      <c r="AD257" s="327"/>
      <c r="AE257" s="326"/>
      <c r="AF257" s="321"/>
      <c r="AG257" s="321"/>
      <c r="AH257" s="321"/>
      <c r="AI257" s="321"/>
    </row>
    <row r="258" spans="1:35" s="315" customFormat="1" ht="25.5" customHeight="1">
      <c r="A258" s="314"/>
      <c r="D258" s="241"/>
      <c r="E258" s="316"/>
      <c r="F258" s="247"/>
      <c r="G258" s="247"/>
      <c r="H258" s="247"/>
      <c r="I258" s="317"/>
      <c r="J258" s="318"/>
      <c r="K258" s="319"/>
      <c r="L258" s="318"/>
      <c r="M258" s="320"/>
      <c r="N258" s="321"/>
      <c r="O258" s="320"/>
      <c r="P258" s="322"/>
      <c r="Q258" s="322"/>
      <c r="R258" s="323"/>
      <c r="S258" s="320"/>
      <c r="T258" s="320"/>
      <c r="U258" s="324"/>
      <c r="V258" s="324"/>
      <c r="W258" s="325"/>
      <c r="X258" s="320"/>
      <c r="Y258" s="320"/>
      <c r="Z258" s="325"/>
      <c r="AA258" s="326"/>
      <c r="AB258" s="326"/>
      <c r="AC258" s="325"/>
      <c r="AD258" s="327"/>
      <c r="AE258" s="326"/>
      <c r="AF258" s="321"/>
      <c r="AG258" s="321"/>
      <c r="AH258" s="321"/>
      <c r="AI258" s="321"/>
    </row>
    <row r="259" spans="1:35" s="315" customFormat="1" ht="25.5" customHeight="1">
      <c r="A259" s="314"/>
      <c r="D259" s="241"/>
      <c r="E259" s="316"/>
      <c r="F259" s="247"/>
      <c r="G259" s="247"/>
      <c r="H259" s="247"/>
      <c r="I259" s="317"/>
      <c r="J259" s="318"/>
      <c r="K259" s="319"/>
      <c r="L259" s="318"/>
      <c r="M259" s="320"/>
      <c r="N259" s="321"/>
      <c r="O259" s="320"/>
      <c r="P259" s="322"/>
      <c r="Q259" s="322"/>
      <c r="R259" s="323"/>
      <c r="S259" s="320"/>
      <c r="T259" s="320"/>
      <c r="U259" s="324"/>
      <c r="V259" s="324"/>
      <c r="W259" s="325"/>
      <c r="X259" s="320"/>
      <c r="Y259" s="320"/>
      <c r="Z259" s="325"/>
      <c r="AA259" s="326"/>
      <c r="AB259" s="326"/>
      <c r="AC259" s="325"/>
      <c r="AD259" s="327"/>
      <c r="AE259" s="326"/>
      <c r="AF259" s="321"/>
      <c r="AG259" s="321"/>
      <c r="AH259" s="321"/>
      <c r="AI259" s="321"/>
    </row>
    <row r="260" spans="1:35" s="315" customFormat="1" ht="25.5" customHeight="1">
      <c r="A260" s="314"/>
      <c r="D260" s="241"/>
      <c r="E260" s="316"/>
      <c r="F260" s="247"/>
      <c r="G260" s="247"/>
      <c r="H260" s="247"/>
      <c r="I260" s="317"/>
      <c r="J260" s="318"/>
      <c r="K260" s="319"/>
      <c r="L260" s="318"/>
      <c r="M260" s="320"/>
      <c r="N260" s="321"/>
      <c r="O260" s="320"/>
      <c r="P260" s="322"/>
      <c r="Q260" s="322"/>
      <c r="R260" s="323"/>
      <c r="S260" s="320"/>
      <c r="T260" s="320"/>
      <c r="U260" s="324"/>
      <c r="V260" s="324"/>
      <c r="W260" s="325"/>
      <c r="X260" s="320"/>
      <c r="Y260" s="320"/>
      <c r="Z260" s="325"/>
      <c r="AA260" s="326"/>
      <c r="AB260" s="326"/>
      <c r="AC260" s="325"/>
      <c r="AD260" s="327"/>
      <c r="AE260" s="326"/>
      <c r="AF260" s="321"/>
      <c r="AG260" s="321"/>
      <c r="AH260" s="321"/>
      <c r="AI260" s="321"/>
    </row>
    <row r="261" spans="1:35" s="315" customFormat="1" ht="25.5" customHeight="1">
      <c r="A261" s="314"/>
      <c r="D261" s="241"/>
      <c r="E261" s="316"/>
      <c r="F261" s="247"/>
      <c r="G261" s="247"/>
      <c r="H261" s="247"/>
      <c r="I261" s="317"/>
      <c r="J261" s="318"/>
      <c r="K261" s="319"/>
      <c r="L261" s="318"/>
      <c r="M261" s="320"/>
      <c r="N261" s="321"/>
      <c r="O261" s="320"/>
      <c r="P261" s="322"/>
      <c r="Q261" s="322"/>
      <c r="R261" s="323"/>
      <c r="S261" s="320"/>
      <c r="T261" s="320"/>
      <c r="U261" s="324"/>
      <c r="V261" s="324"/>
      <c r="W261" s="325"/>
      <c r="X261" s="320"/>
      <c r="Y261" s="320"/>
      <c r="Z261" s="325"/>
      <c r="AA261" s="326"/>
      <c r="AB261" s="326"/>
      <c r="AC261" s="325"/>
      <c r="AD261" s="327"/>
      <c r="AE261" s="326"/>
      <c r="AF261" s="321"/>
      <c r="AG261" s="321"/>
      <c r="AH261" s="321"/>
      <c r="AI261" s="321"/>
    </row>
    <row r="262" spans="1:35" s="315" customFormat="1" ht="25.5" customHeight="1">
      <c r="A262" s="314"/>
      <c r="D262" s="241"/>
      <c r="E262" s="316"/>
      <c r="F262" s="247"/>
      <c r="G262" s="247"/>
      <c r="H262" s="247"/>
      <c r="I262" s="317"/>
      <c r="J262" s="318"/>
      <c r="K262" s="319"/>
      <c r="L262" s="318"/>
      <c r="M262" s="320"/>
      <c r="N262" s="321"/>
      <c r="O262" s="320"/>
      <c r="P262" s="322"/>
      <c r="Q262" s="322"/>
      <c r="R262" s="323"/>
      <c r="S262" s="320"/>
      <c r="T262" s="320"/>
      <c r="U262" s="324"/>
      <c r="V262" s="324"/>
      <c r="W262" s="325"/>
      <c r="X262" s="320"/>
      <c r="Y262" s="320"/>
      <c r="Z262" s="325"/>
      <c r="AA262" s="326"/>
      <c r="AB262" s="326"/>
      <c r="AC262" s="325"/>
      <c r="AD262" s="327"/>
      <c r="AE262" s="326"/>
      <c r="AF262" s="321"/>
      <c r="AG262" s="321"/>
      <c r="AH262" s="321"/>
      <c r="AI262" s="321"/>
    </row>
    <row r="263" spans="1:35" s="315" customFormat="1" ht="25.5" customHeight="1">
      <c r="A263" s="314"/>
      <c r="D263" s="241"/>
      <c r="E263" s="316"/>
      <c r="F263" s="247"/>
      <c r="G263" s="247"/>
      <c r="H263" s="247"/>
      <c r="I263" s="317"/>
      <c r="J263" s="318"/>
      <c r="K263" s="319"/>
      <c r="L263" s="318"/>
      <c r="M263" s="320"/>
      <c r="N263" s="321"/>
      <c r="O263" s="320"/>
      <c r="P263" s="322"/>
      <c r="Q263" s="322"/>
      <c r="R263" s="323"/>
      <c r="S263" s="320"/>
      <c r="T263" s="320"/>
      <c r="U263" s="324"/>
      <c r="V263" s="324"/>
      <c r="W263" s="325"/>
      <c r="X263" s="320"/>
      <c r="Y263" s="320"/>
      <c r="Z263" s="325"/>
      <c r="AA263" s="326"/>
      <c r="AB263" s="326"/>
      <c r="AC263" s="325"/>
      <c r="AD263" s="327"/>
      <c r="AE263" s="326"/>
      <c r="AF263" s="321"/>
      <c r="AG263" s="321"/>
      <c r="AH263" s="321"/>
      <c r="AI263" s="321"/>
    </row>
    <row r="264" spans="1:35" s="315" customFormat="1" ht="25.5" customHeight="1">
      <c r="A264" s="314"/>
      <c r="D264" s="241"/>
      <c r="E264" s="316"/>
      <c r="F264" s="247"/>
      <c r="G264" s="247"/>
      <c r="H264" s="247"/>
      <c r="I264" s="317"/>
      <c r="J264" s="318"/>
      <c r="K264" s="319"/>
      <c r="L264" s="318"/>
      <c r="M264" s="320"/>
      <c r="N264" s="321"/>
      <c r="O264" s="320"/>
      <c r="P264" s="322"/>
      <c r="Q264" s="322"/>
      <c r="R264" s="323"/>
      <c r="S264" s="320"/>
      <c r="T264" s="320"/>
      <c r="U264" s="324"/>
      <c r="V264" s="324"/>
      <c r="W264" s="325"/>
      <c r="X264" s="320"/>
      <c r="Y264" s="320"/>
      <c r="Z264" s="325"/>
      <c r="AA264" s="326"/>
      <c r="AB264" s="326"/>
      <c r="AC264" s="325"/>
      <c r="AD264" s="327"/>
      <c r="AE264" s="326"/>
      <c r="AF264" s="321"/>
      <c r="AG264" s="321"/>
      <c r="AH264" s="321"/>
      <c r="AI264" s="321"/>
    </row>
    <row r="265" spans="1:35" s="315" customFormat="1" ht="25.5" customHeight="1">
      <c r="A265" s="314"/>
      <c r="D265" s="241"/>
      <c r="E265" s="316"/>
      <c r="F265" s="247"/>
      <c r="G265" s="247"/>
      <c r="H265" s="247"/>
      <c r="I265" s="317"/>
      <c r="J265" s="318"/>
      <c r="K265" s="319"/>
      <c r="L265" s="318"/>
      <c r="M265" s="320"/>
      <c r="N265" s="321"/>
      <c r="O265" s="320"/>
      <c r="P265" s="322"/>
      <c r="Q265" s="322"/>
      <c r="R265" s="323"/>
      <c r="S265" s="320"/>
      <c r="T265" s="320"/>
      <c r="U265" s="324"/>
      <c r="V265" s="324"/>
      <c r="W265" s="325"/>
      <c r="X265" s="320"/>
      <c r="Y265" s="320"/>
      <c r="Z265" s="325"/>
      <c r="AA265" s="326"/>
      <c r="AB265" s="326"/>
      <c r="AC265" s="325"/>
      <c r="AD265" s="327"/>
      <c r="AE265" s="326"/>
      <c r="AF265" s="321"/>
      <c r="AG265" s="321"/>
      <c r="AH265" s="321"/>
      <c r="AI265" s="321"/>
    </row>
    <row r="266" spans="1:35" s="315" customFormat="1" ht="25.5" customHeight="1">
      <c r="A266" s="314"/>
      <c r="D266" s="241"/>
      <c r="E266" s="316"/>
      <c r="F266" s="247"/>
      <c r="G266" s="247"/>
      <c r="H266" s="247"/>
      <c r="I266" s="317"/>
      <c r="J266" s="318"/>
      <c r="K266" s="319"/>
      <c r="L266" s="318"/>
      <c r="M266" s="320"/>
      <c r="N266" s="321"/>
      <c r="O266" s="320"/>
      <c r="P266" s="322"/>
      <c r="Q266" s="322"/>
      <c r="R266" s="323"/>
      <c r="S266" s="320"/>
      <c r="T266" s="320"/>
      <c r="U266" s="324"/>
      <c r="V266" s="324"/>
      <c r="W266" s="325"/>
      <c r="X266" s="320"/>
      <c r="Y266" s="320"/>
      <c r="Z266" s="325"/>
      <c r="AA266" s="326"/>
      <c r="AB266" s="326"/>
      <c r="AC266" s="325"/>
      <c r="AD266" s="327"/>
      <c r="AE266" s="326"/>
      <c r="AF266" s="321"/>
      <c r="AG266" s="321"/>
      <c r="AH266" s="321"/>
      <c r="AI266" s="321"/>
    </row>
    <row r="267" spans="1:35" s="315" customFormat="1" ht="25.5" customHeight="1">
      <c r="A267" s="314"/>
      <c r="D267" s="241"/>
      <c r="E267" s="316"/>
      <c r="F267" s="247"/>
      <c r="G267" s="247"/>
      <c r="H267" s="247"/>
      <c r="I267" s="317"/>
      <c r="J267" s="318"/>
      <c r="K267" s="319"/>
      <c r="L267" s="318"/>
      <c r="M267" s="320"/>
      <c r="N267" s="321"/>
      <c r="O267" s="320"/>
      <c r="P267" s="322"/>
      <c r="Q267" s="322"/>
      <c r="R267" s="323"/>
      <c r="S267" s="320"/>
      <c r="T267" s="320"/>
      <c r="U267" s="324"/>
      <c r="V267" s="324"/>
      <c r="W267" s="325"/>
      <c r="X267" s="320"/>
      <c r="Y267" s="320"/>
      <c r="Z267" s="325"/>
      <c r="AA267" s="326"/>
      <c r="AB267" s="326"/>
      <c r="AC267" s="325"/>
      <c r="AD267" s="327"/>
      <c r="AE267" s="326"/>
      <c r="AF267" s="321"/>
      <c r="AG267" s="321"/>
      <c r="AH267" s="321"/>
      <c r="AI267" s="321"/>
    </row>
    <row r="268" spans="1:35" s="315" customFormat="1" ht="25.5" customHeight="1">
      <c r="A268" s="314"/>
      <c r="D268" s="241"/>
      <c r="E268" s="316"/>
      <c r="F268" s="247"/>
      <c r="G268" s="247"/>
      <c r="H268" s="247"/>
      <c r="I268" s="317"/>
      <c r="J268" s="318"/>
      <c r="K268" s="319"/>
      <c r="L268" s="318"/>
      <c r="M268" s="320"/>
      <c r="N268" s="321"/>
      <c r="O268" s="320"/>
      <c r="P268" s="322"/>
      <c r="Q268" s="322"/>
      <c r="R268" s="323"/>
      <c r="S268" s="320"/>
      <c r="T268" s="320"/>
      <c r="U268" s="324"/>
      <c r="V268" s="324"/>
      <c r="W268" s="325"/>
      <c r="X268" s="320"/>
      <c r="Y268" s="320"/>
      <c r="Z268" s="325"/>
      <c r="AA268" s="326"/>
      <c r="AB268" s="326"/>
      <c r="AC268" s="325"/>
      <c r="AD268" s="327"/>
      <c r="AE268" s="326"/>
      <c r="AF268" s="321"/>
      <c r="AG268" s="321"/>
      <c r="AH268" s="321"/>
      <c r="AI268" s="321"/>
    </row>
    <row r="269" spans="1:35" s="315" customFormat="1" ht="25.5" customHeight="1">
      <c r="A269" s="314"/>
      <c r="D269" s="241"/>
      <c r="E269" s="316"/>
      <c r="F269" s="247"/>
      <c r="G269" s="247"/>
      <c r="H269" s="247"/>
      <c r="I269" s="317"/>
      <c r="J269" s="318"/>
      <c r="K269" s="319"/>
      <c r="L269" s="318"/>
      <c r="M269" s="320"/>
      <c r="N269" s="321"/>
      <c r="O269" s="320"/>
      <c r="P269" s="322"/>
      <c r="Q269" s="322"/>
      <c r="R269" s="323"/>
      <c r="S269" s="320"/>
      <c r="T269" s="320"/>
      <c r="U269" s="324"/>
      <c r="V269" s="324"/>
      <c r="W269" s="325"/>
      <c r="X269" s="320"/>
      <c r="Y269" s="320"/>
      <c r="Z269" s="325"/>
      <c r="AA269" s="326"/>
      <c r="AB269" s="326"/>
      <c r="AC269" s="325"/>
      <c r="AD269" s="327"/>
      <c r="AE269" s="326"/>
      <c r="AF269" s="321"/>
      <c r="AG269" s="321"/>
      <c r="AH269" s="321"/>
      <c r="AI269" s="321"/>
    </row>
    <row r="270" spans="1:35" s="315" customFormat="1" ht="25.5" customHeight="1">
      <c r="A270" s="314"/>
      <c r="D270" s="241"/>
      <c r="E270" s="316"/>
      <c r="F270" s="247"/>
      <c r="G270" s="247"/>
      <c r="H270" s="247"/>
      <c r="I270" s="317"/>
      <c r="J270" s="318"/>
      <c r="K270" s="319"/>
      <c r="L270" s="318"/>
      <c r="M270" s="320"/>
      <c r="N270" s="321"/>
      <c r="O270" s="320"/>
      <c r="P270" s="322"/>
      <c r="Q270" s="322"/>
      <c r="R270" s="323"/>
      <c r="S270" s="320"/>
      <c r="T270" s="320"/>
      <c r="U270" s="324"/>
      <c r="V270" s="324"/>
      <c r="W270" s="325"/>
      <c r="X270" s="320"/>
      <c r="Y270" s="320"/>
      <c r="Z270" s="325"/>
      <c r="AA270" s="326"/>
      <c r="AB270" s="326"/>
      <c r="AC270" s="325"/>
      <c r="AD270" s="327"/>
      <c r="AE270" s="326"/>
      <c r="AF270" s="321"/>
      <c r="AG270" s="321"/>
      <c r="AH270" s="321"/>
      <c r="AI270" s="321"/>
    </row>
    <row r="271" spans="1:35" s="315" customFormat="1" ht="25.5" customHeight="1">
      <c r="A271" s="314"/>
      <c r="D271" s="241"/>
      <c r="E271" s="316"/>
      <c r="F271" s="247"/>
      <c r="G271" s="247"/>
      <c r="H271" s="247"/>
      <c r="I271" s="317"/>
      <c r="J271" s="318"/>
      <c r="K271" s="319"/>
      <c r="L271" s="318"/>
      <c r="M271" s="320"/>
      <c r="N271" s="321"/>
      <c r="O271" s="320"/>
      <c r="P271" s="322"/>
      <c r="Q271" s="322"/>
      <c r="R271" s="323"/>
      <c r="S271" s="320"/>
      <c r="T271" s="320"/>
      <c r="U271" s="324"/>
      <c r="V271" s="324"/>
      <c r="W271" s="325"/>
      <c r="X271" s="320"/>
      <c r="Y271" s="320"/>
      <c r="Z271" s="325"/>
      <c r="AA271" s="326"/>
      <c r="AB271" s="326"/>
      <c r="AC271" s="325"/>
      <c r="AD271" s="327"/>
      <c r="AE271" s="326"/>
      <c r="AF271" s="321"/>
      <c r="AG271" s="321"/>
      <c r="AH271" s="321"/>
      <c r="AI271" s="321"/>
    </row>
    <row r="272" spans="1:35" s="315" customFormat="1" ht="25.5" customHeight="1">
      <c r="A272" s="314"/>
      <c r="D272" s="241"/>
      <c r="E272" s="316"/>
      <c r="F272" s="247"/>
      <c r="G272" s="247"/>
      <c r="H272" s="247"/>
      <c r="I272" s="317"/>
      <c r="J272" s="318"/>
      <c r="K272" s="319"/>
      <c r="L272" s="318"/>
      <c r="M272" s="320"/>
      <c r="N272" s="321"/>
      <c r="O272" s="320"/>
      <c r="P272" s="322"/>
      <c r="Q272" s="322"/>
      <c r="R272" s="323"/>
      <c r="S272" s="320"/>
      <c r="T272" s="320"/>
      <c r="U272" s="324"/>
      <c r="V272" s="324"/>
      <c r="W272" s="325"/>
      <c r="X272" s="320"/>
      <c r="Y272" s="320"/>
      <c r="Z272" s="325"/>
      <c r="AA272" s="326"/>
      <c r="AB272" s="326"/>
      <c r="AC272" s="325"/>
      <c r="AD272" s="327"/>
      <c r="AE272" s="326"/>
      <c r="AF272" s="321"/>
      <c r="AG272" s="321"/>
      <c r="AH272" s="321"/>
      <c r="AI272" s="321"/>
    </row>
    <row r="273" spans="1:35" s="315" customFormat="1" ht="25.5" customHeight="1">
      <c r="A273" s="314"/>
      <c r="D273" s="241"/>
      <c r="E273" s="316"/>
      <c r="F273" s="247"/>
      <c r="G273" s="247"/>
      <c r="H273" s="247"/>
      <c r="I273" s="317"/>
      <c r="J273" s="318"/>
      <c r="K273" s="319"/>
      <c r="L273" s="318"/>
      <c r="M273" s="320"/>
      <c r="N273" s="321"/>
      <c r="O273" s="320"/>
      <c r="P273" s="322"/>
      <c r="Q273" s="322"/>
      <c r="R273" s="323"/>
      <c r="S273" s="320"/>
      <c r="T273" s="320"/>
      <c r="U273" s="324"/>
      <c r="V273" s="324"/>
      <c r="W273" s="325"/>
      <c r="X273" s="320"/>
      <c r="Y273" s="320"/>
      <c r="Z273" s="325"/>
      <c r="AA273" s="326"/>
      <c r="AB273" s="326"/>
      <c r="AC273" s="325"/>
      <c r="AD273" s="327"/>
      <c r="AE273" s="326"/>
      <c r="AF273" s="321"/>
      <c r="AG273" s="321"/>
      <c r="AH273" s="321"/>
      <c r="AI273" s="321"/>
    </row>
    <row r="274" spans="1:35" s="315" customFormat="1" ht="25.5" customHeight="1">
      <c r="A274" s="314"/>
      <c r="D274" s="241"/>
      <c r="E274" s="316"/>
      <c r="F274" s="247"/>
      <c r="G274" s="247"/>
      <c r="H274" s="247"/>
      <c r="I274" s="317"/>
      <c r="J274" s="318"/>
      <c r="K274" s="319"/>
      <c r="L274" s="318"/>
      <c r="M274" s="320"/>
      <c r="N274" s="321"/>
      <c r="O274" s="320"/>
      <c r="P274" s="322"/>
      <c r="Q274" s="322"/>
      <c r="R274" s="323"/>
      <c r="S274" s="320"/>
      <c r="T274" s="320"/>
      <c r="U274" s="324"/>
      <c r="V274" s="324"/>
      <c r="W274" s="325"/>
      <c r="X274" s="320"/>
      <c r="Y274" s="320"/>
      <c r="Z274" s="325"/>
      <c r="AA274" s="326"/>
      <c r="AB274" s="326"/>
      <c r="AC274" s="325"/>
      <c r="AD274" s="327"/>
      <c r="AE274" s="326"/>
      <c r="AF274" s="321"/>
      <c r="AG274" s="321"/>
      <c r="AH274" s="321"/>
      <c r="AI274" s="321"/>
    </row>
    <row r="275" spans="1:35" s="315" customFormat="1" ht="25.5" customHeight="1">
      <c r="A275" s="314"/>
      <c r="D275" s="241"/>
      <c r="E275" s="316"/>
      <c r="F275" s="247"/>
      <c r="G275" s="247"/>
      <c r="H275" s="247"/>
      <c r="I275" s="317"/>
      <c r="J275" s="318"/>
      <c r="K275" s="319"/>
      <c r="L275" s="318"/>
      <c r="M275" s="320"/>
      <c r="N275" s="321"/>
      <c r="O275" s="320"/>
      <c r="P275" s="322"/>
      <c r="Q275" s="322"/>
      <c r="R275" s="323"/>
      <c r="S275" s="320"/>
      <c r="T275" s="320"/>
      <c r="U275" s="324"/>
      <c r="V275" s="324"/>
      <c r="W275" s="325"/>
      <c r="X275" s="320"/>
      <c r="Y275" s="320"/>
      <c r="Z275" s="325"/>
      <c r="AA275" s="326"/>
      <c r="AB275" s="326"/>
      <c r="AC275" s="325"/>
      <c r="AD275" s="327"/>
      <c r="AE275" s="326"/>
      <c r="AF275" s="321"/>
      <c r="AG275" s="321"/>
      <c r="AH275" s="321"/>
      <c r="AI275" s="321"/>
    </row>
    <row r="276" spans="1:35" s="315" customFormat="1" ht="25.5" customHeight="1">
      <c r="A276" s="314"/>
      <c r="D276" s="241"/>
      <c r="E276" s="316"/>
      <c r="F276" s="247"/>
      <c r="G276" s="247"/>
      <c r="H276" s="247"/>
      <c r="I276" s="317"/>
      <c r="J276" s="318"/>
      <c r="K276" s="319"/>
      <c r="L276" s="318"/>
      <c r="M276" s="320"/>
      <c r="N276" s="321"/>
      <c r="O276" s="320"/>
      <c r="P276" s="322"/>
      <c r="Q276" s="322"/>
      <c r="R276" s="323"/>
      <c r="S276" s="320"/>
      <c r="T276" s="320"/>
      <c r="U276" s="324"/>
      <c r="V276" s="324"/>
      <c r="W276" s="325"/>
      <c r="X276" s="320"/>
      <c r="Y276" s="320"/>
      <c r="Z276" s="325"/>
      <c r="AA276" s="326"/>
      <c r="AB276" s="326"/>
      <c r="AC276" s="325"/>
      <c r="AD276" s="327"/>
      <c r="AE276" s="326"/>
      <c r="AF276" s="321"/>
      <c r="AG276" s="321"/>
      <c r="AH276" s="321"/>
      <c r="AI276" s="321"/>
    </row>
    <row r="277" spans="1:35" s="315" customFormat="1" ht="25.5" customHeight="1">
      <c r="A277" s="314"/>
      <c r="D277" s="241"/>
      <c r="E277" s="316"/>
      <c r="F277" s="247"/>
      <c r="G277" s="247"/>
      <c r="H277" s="247"/>
      <c r="I277" s="317"/>
      <c r="J277" s="318"/>
      <c r="K277" s="319"/>
      <c r="L277" s="318"/>
      <c r="M277" s="320"/>
      <c r="N277" s="321"/>
      <c r="O277" s="320"/>
      <c r="P277" s="322"/>
      <c r="Q277" s="322"/>
      <c r="R277" s="323"/>
      <c r="S277" s="320"/>
      <c r="T277" s="320"/>
      <c r="U277" s="324"/>
      <c r="V277" s="324"/>
      <c r="W277" s="325"/>
      <c r="X277" s="320"/>
      <c r="Y277" s="320"/>
      <c r="Z277" s="325"/>
      <c r="AA277" s="326"/>
      <c r="AB277" s="326"/>
      <c r="AC277" s="325"/>
      <c r="AD277" s="327"/>
      <c r="AE277" s="326"/>
      <c r="AF277" s="321"/>
      <c r="AG277" s="321"/>
      <c r="AH277" s="321"/>
      <c r="AI277" s="321"/>
    </row>
    <row r="278" spans="1:35" s="315" customFormat="1" ht="25.5" customHeight="1">
      <c r="A278" s="314"/>
      <c r="D278" s="241"/>
      <c r="E278" s="316"/>
      <c r="F278" s="247"/>
      <c r="G278" s="247"/>
      <c r="H278" s="247"/>
      <c r="I278" s="317"/>
      <c r="J278" s="318"/>
      <c r="K278" s="319"/>
      <c r="L278" s="318"/>
      <c r="M278" s="320"/>
      <c r="N278" s="321"/>
      <c r="O278" s="320"/>
      <c r="P278" s="322"/>
      <c r="Q278" s="322"/>
      <c r="R278" s="323"/>
      <c r="S278" s="320"/>
      <c r="T278" s="320"/>
      <c r="U278" s="324"/>
      <c r="V278" s="324"/>
      <c r="W278" s="325"/>
      <c r="X278" s="320"/>
      <c r="Y278" s="320"/>
      <c r="Z278" s="325"/>
      <c r="AA278" s="326"/>
      <c r="AB278" s="326"/>
      <c r="AC278" s="325"/>
      <c r="AD278" s="327"/>
      <c r="AE278" s="326"/>
      <c r="AF278" s="321"/>
      <c r="AG278" s="321"/>
      <c r="AH278" s="321"/>
      <c r="AI278" s="321"/>
    </row>
    <row r="279" spans="1:35" s="315" customFormat="1" ht="25.5" customHeight="1">
      <c r="A279" s="314"/>
      <c r="D279" s="241"/>
      <c r="E279" s="316"/>
      <c r="F279" s="247"/>
      <c r="G279" s="247"/>
      <c r="H279" s="247"/>
      <c r="I279" s="317"/>
      <c r="J279" s="318"/>
      <c r="K279" s="319"/>
      <c r="L279" s="318"/>
      <c r="M279" s="320"/>
      <c r="N279" s="321"/>
      <c r="O279" s="320"/>
      <c r="P279" s="322"/>
      <c r="Q279" s="322"/>
      <c r="R279" s="323"/>
      <c r="S279" s="320"/>
      <c r="T279" s="320"/>
      <c r="U279" s="324"/>
      <c r="V279" s="324"/>
      <c r="W279" s="325"/>
      <c r="X279" s="320"/>
      <c r="Y279" s="320"/>
      <c r="Z279" s="325"/>
      <c r="AA279" s="326"/>
      <c r="AB279" s="326"/>
      <c r="AC279" s="325"/>
      <c r="AD279" s="327"/>
      <c r="AE279" s="326"/>
      <c r="AF279" s="321"/>
      <c r="AG279" s="321"/>
      <c r="AH279" s="321"/>
      <c r="AI279" s="321"/>
    </row>
    <row r="280" spans="1:35" s="315" customFormat="1" ht="25.5" customHeight="1">
      <c r="A280" s="314"/>
      <c r="D280" s="241"/>
      <c r="E280" s="316"/>
      <c r="F280" s="247"/>
      <c r="G280" s="247"/>
      <c r="H280" s="247"/>
      <c r="I280" s="317"/>
      <c r="J280" s="318"/>
      <c r="K280" s="319"/>
      <c r="L280" s="318"/>
      <c r="M280" s="320"/>
      <c r="N280" s="321"/>
      <c r="O280" s="320"/>
      <c r="P280" s="322"/>
      <c r="Q280" s="322"/>
      <c r="R280" s="323"/>
      <c r="S280" s="320"/>
      <c r="T280" s="320"/>
      <c r="U280" s="324"/>
      <c r="V280" s="324"/>
      <c r="W280" s="325"/>
      <c r="X280" s="320"/>
      <c r="Y280" s="320"/>
      <c r="Z280" s="325"/>
      <c r="AA280" s="326"/>
      <c r="AB280" s="326"/>
      <c r="AC280" s="325"/>
      <c r="AD280" s="327"/>
      <c r="AE280" s="326"/>
      <c r="AF280" s="321"/>
      <c r="AG280" s="321"/>
      <c r="AH280" s="321"/>
      <c r="AI280" s="321"/>
    </row>
    <row r="281" spans="1:35" s="315" customFormat="1" ht="25.5" customHeight="1">
      <c r="A281" s="314"/>
      <c r="D281" s="241"/>
      <c r="E281" s="316"/>
      <c r="F281" s="247"/>
      <c r="G281" s="247"/>
      <c r="H281" s="247"/>
      <c r="I281" s="317"/>
      <c r="J281" s="318"/>
      <c r="K281" s="319"/>
      <c r="L281" s="318"/>
      <c r="M281" s="320"/>
      <c r="N281" s="321"/>
      <c r="O281" s="320"/>
      <c r="P281" s="322"/>
      <c r="Q281" s="322"/>
      <c r="R281" s="323"/>
      <c r="S281" s="320"/>
      <c r="T281" s="320"/>
      <c r="U281" s="324"/>
      <c r="V281" s="324"/>
      <c r="W281" s="325"/>
      <c r="X281" s="320"/>
      <c r="Y281" s="320"/>
      <c r="Z281" s="325"/>
      <c r="AA281" s="326"/>
      <c r="AB281" s="326"/>
      <c r="AC281" s="325"/>
      <c r="AD281" s="327"/>
      <c r="AE281" s="326"/>
      <c r="AF281" s="321"/>
      <c r="AG281" s="321"/>
      <c r="AH281" s="321"/>
      <c r="AI281" s="321"/>
    </row>
    <row r="282" spans="1:35" s="315" customFormat="1" ht="25.5" customHeight="1">
      <c r="A282" s="314"/>
      <c r="D282" s="241"/>
      <c r="E282" s="316"/>
      <c r="F282" s="247"/>
      <c r="G282" s="247"/>
      <c r="H282" s="247"/>
      <c r="I282" s="317"/>
      <c r="J282" s="318"/>
      <c r="K282" s="319"/>
      <c r="L282" s="318"/>
      <c r="M282" s="320"/>
      <c r="N282" s="321"/>
      <c r="O282" s="320"/>
      <c r="P282" s="322"/>
      <c r="Q282" s="322"/>
      <c r="R282" s="323"/>
      <c r="S282" s="320"/>
      <c r="T282" s="320"/>
      <c r="U282" s="324"/>
      <c r="V282" s="324"/>
      <c r="W282" s="325"/>
      <c r="X282" s="320"/>
      <c r="Y282" s="320"/>
      <c r="Z282" s="325"/>
      <c r="AA282" s="326"/>
      <c r="AB282" s="326"/>
      <c r="AC282" s="325"/>
      <c r="AD282" s="327"/>
      <c r="AE282" s="326"/>
      <c r="AF282" s="321"/>
      <c r="AG282" s="321"/>
      <c r="AH282" s="321"/>
      <c r="AI282" s="321"/>
    </row>
    <row r="283" spans="1:35" s="315" customFormat="1" ht="25.5" customHeight="1">
      <c r="A283" s="314"/>
      <c r="D283" s="241"/>
      <c r="E283" s="316"/>
      <c r="F283" s="247"/>
      <c r="G283" s="247"/>
      <c r="H283" s="247"/>
      <c r="I283" s="317"/>
      <c r="J283" s="318"/>
      <c r="K283" s="319"/>
      <c r="L283" s="318"/>
      <c r="M283" s="320"/>
      <c r="N283" s="321"/>
      <c r="O283" s="320"/>
      <c r="P283" s="322"/>
      <c r="Q283" s="322"/>
      <c r="R283" s="323"/>
      <c r="S283" s="320"/>
      <c r="T283" s="320"/>
      <c r="U283" s="324"/>
      <c r="V283" s="324"/>
      <c r="W283" s="325"/>
      <c r="X283" s="320"/>
      <c r="Y283" s="320"/>
      <c r="Z283" s="325"/>
      <c r="AA283" s="326"/>
      <c r="AB283" s="326"/>
      <c r="AC283" s="325"/>
      <c r="AD283" s="327"/>
      <c r="AE283" s="326"/>
      <c r="AF283" s="321"/>
      <c r="AG283" s="321"/>
      <c r="AH283" s="321"/>
      <c r="AI283" s="321"/>
    </row>
    <row r="284" spans="1:35" s="315" customFormat="1" ht="25.5" customHeight="1">
      <c r="A284" s="314"/>
      <c r="D284" s="241"/>
      <c r="E284" s="316"/>
      <c r="F284" s="247"/>
      <c r="G284" s="247"/>
      <c r="H284" s="247"/>
      <c r="I284" s="317"/>
      <c r="J284" s="318"/>
      <c r="K284" s="319"/>
      <c r="L284" s="318"/>
      <c r="M284" s="320"/>
      <c r="N284" s="321"/>
      <c r="O284" s="320"/>
      <c r="P284" s="322"/>
      <c r="Q284" s="322"/>
      <c r="R284" s="323"/>
      <c r="S284" s="320"/>
      <c r="T284" s="320"/>
      <c r="U284" s="324"/>
      <c r="V284" s="324"/>
      <c r="W284" s="325"/>
      <c r="X284" s="320"/>
      <c r="Y284" s="320"/>
      <c r="Z284" s="325"/>
      <c r="AA284" s="326"/>
      <c r="AB284" s="326"/>
      <c r="AC284" s="325"/>
      <c r="AD284" s="327"/>
      <c r="AE284" s="326"/>
      <c r="AF284" s="321"/>
      <c r="AG284" s="321"/>
      <c r="AH284" s="321"/>
      <c r="AI284" s="321"/>
    </row>
    <row r="285" spans="1:35" s="315" customFormat="1" ht="25.5" customHeight="1">
      <c r="A285" s="314"/>
      <c r="D285" s="241"/>
      <c r="E285" s="316"/>
      <c r="F285" s="247"/>
      <c r="G285" s="247"/>
      <c r="H285" s="247"/>
      <c r="I285" s="317"/>
      <c r="J285" s="318"/>
      <c r="K285" s="319"/>
      <c r="L285" s="318"/>
      <c r="M285" s="320"/>
      <c r="N285" s="321"/>
      <c r="O285" s="320"/>
      <c r="P285" s="322"/>
      <c r="Q285" s="322"/>
      <c r="R285" s="323"/>
      <c r="S285" s="320"/>
      <c r="T285" s="320"/>
      <c r="U285" s="324"/>
      <c r="V285" s="324"/>
      <c r="W285" s="325"/>
      <c r="X285" s="320"/>
      <c r="Y285" s="320"/>
      <c r="Z285" s="325"/>
      <c r="AA285" s="326"/>
      <c r="AB285" s="326"/>
      <c r="AC285" s="325"/>
      <c r="AD285" s="327"/>
      <c r="AE285" s="326"/>
      <c r="AF285" s="321"/>
      <c r="AG285" s="321"/>
      <c r="AH285" s="321"/>
      <c r="AI285" s="321"/>
    </row>
    <row r="286" spans="1:35" s="315" customFormat="1" ht="25.5" customHeight="1">
      <c r="A286" s="314"/>
      <c r="D286" s="241"/>
      <c r="E286" s="316"/>
      <c r="F286" s="247"/>
      <c r="G286" s="247"/>
      <c r="H286" s="247"/>
      <c r="I286" s="317"/>
      <c r="J286" s="318"/>
      <c r="K286" s="319"/>
      <c r="L286" s="318"/>
      <c r="M286" s="320"/>
      <c r="N286" s="321"/>
      <c r="O286" s="320"/>
      <c r="P286" s="322"/>
      <c r="Q286" s="322"/>
      <c r="R286" s="323"/>
      <c r="S286" s="320"/>
      <c r="T286" s="320"/>
      <c r="U286" s="324"/>
      <c r="V286" s="324"/>
      <c r="W286" s="325"/>
      <c r="X286" s="320"/>
      <c r="Y286" s="320"/>
      <c r="Z286" s="325"/>
      <c r="AA286" s="326"/>
      <c r="AB286" s="326"/>
      <c r="AC286" s="325"/>
      <c r="AD286" s="327"/>
      <c r="AE286" s="326"/>
      <c r="AF286" s="321"/>
      <c r="AG286" s="321"/>
      <c r="AH286" s="321"/>
      <c r="AI286" s="321"/>
    </row>
    <row r="287" spans="1:35" s="315" customFormat="1" ht="25.5" customHeight="1">
      <c r="A287" s="314"/>
      <c r="D287" s="241"/>
      <c r="E287" s="316"/>
      <c r="F287" s="247"/>
      <c r="G287" s="247"/>
      <c r="H287" s="247"/>
      <c r="I287" s="317"/>
      <c r="J287" s="318"/>
      <c r="K287" s="319"/>
      <c r="L287" s="318"/>
      <c r="M287" s="320"/>
      <c r="N287" s="321"/>
      <c r="O287" s="320"/>
      <c r="P287" s="322"/>
      <c r="Q287" s="322"/>
      <c r="R287" s="323"/>
      <c r="S287" s="320"/>
      <c r="T287" s="320"/>
      <c r="U287" s="324"/>
      <c r="V287" s="324"/>
      <c r="W287" s="325"/>
      <c r="X287" s="320"/>
      <c r="Y287" s="320"/>
      <c r="Z287" s="325"/>
      <c r="AA287" s="326"/>
      <c r="AB287" s="326"/>
      <c r="AC287" s="325"/>
      <c r="AD287" s="327"/>
      <c r="AE287" s="326"/>
      <c r="AF287" s="321"/>
      <c r="AG287" s="321"/>
      <c r="AH287" s="321"/>
      <c r="AI287" s="321"/>
    </row>
    <row r="288" spans="1:35" s="315" customFormat="1" ht="25.5" customHeight="1">
      <c r="A288" s="314"/>
      <c r="D288" s="241"/>
      <c r="E288" s="316"/>
      <c r="F288" s="247"/>
      <c r="G288" s="247"/>
      <c r="H288" s="247"/>
      <c r="I288" s="317"/>
      <c r="J288" s="318"/>
      <c r="K288" s="319"/>
      <c r="L288" s="318"/>
      <c r="M288" s="320"/>
      <c r="N288" s="321"/>
      <c r="O288" s="320"/>
      <c r="P288" s="322"/>
      <c r="Q288" s="322"/>
      <c r="R288" s="323"/>
      <c r="S288" s="320"/>
      <c r="T288" s="320"/>
      <c r="U288" s="324"/>
      <c r="V288" s="324"/>
      <c r="W288" s="325"/>
      <c r="X288" s="320"/>
      <c r="Y288" s="320"/>
      <c r="Z288" s="325"/>
      <c r="AA288" s="326"/>
      <c r="AB288" s="326"/>
      <c r="AC288" s="325"/>
      <c r="AD288" s="327"/>
      <c r="AE288" s="326"/>
      <c r="AF288" s="321"/>
      <c r="AG288" s="321"/>
      <c r="AH288" s="321"/>
      <c r="AI288" s="321"/>
    </row>
    <row r="289" spans="1:35" s="315" customFormat="1" ht="25.5" customHeight="1">
      <c r="A289" s="314"/>
      <c r="D289" s="241"/>
      <c r="E289" s="316"/>
      <c r="F289" s="247"/>
      <c r="G289" s="247"/>
      <c r="H289" s="247"/>
      <c r="I289" s="317"/>
      <c r="J289" s="318"/>
      <c r="K289" s="319"/>
      <c r="L289" s="318"/>
      <c r="M289" s="320"/>
      <c r="N289" s="321"/>
      <c r="O289" s="320"/>
      <c r="P289" s="322"/>
      <c r="Q289" s="322"/>
      <c r="R289" s="323"/>
      <c r="S289" s="320"/>
      <c r="T289" s="320"/>
      <c r="U289" s="324"/>
      <c r="V289" s="324"/>
      <c r="W289" s="325"/>
      <c r="X289" s="320"/>
      <c r="Y289" s="320"/>
      <c r="Z289" s="325"/>
      <c r="AA289" s="326"/>
      <c r="AB289" s="326"/>
      <c r="AC289" s="325"/>
      <c r="AD289" s="327"/>
      <c r="AE289" s="326"/>
      <c r="AF289" s="321"/>
      <c r="AG289" s="321"/>
      <c r="AH289" s="321"/>
      <c r="AI289" s="321"/>
    </row>
    <row r="290" spans="1:35" s="315" customFormat="1" ht="25.5" customHeight="1">
      <c r="A290" s="314"/>
      <c r="D290" s="241"/>
      <c r="E290" s="316"/>
      <c r="F290" s="247"/>
      <c r="G290" s="247"/>
      <c r="H290" s="247"/>
      <c r="I290" s="317"/>
      <c r="J290" s="318"/>
      <c r="K290" s="319"/>
      <c r="L290" s="318"/>
      <c r="M290" s="320"/>
      <c r="N290" s="321"/>
      <c r="O290" s="320"/>
      <c r="P290" s="322"/>
      <c r="Q290" s="322"/>
      <c r="R290" s="323"/>
      <c r="S290" s="320"/>
      <c r="T290" s="320"/>
      <c r="U290" s="324"/>
      <c r="V290" s="324"/>
      <c r="W290" s="325"/>
      <c r="X290" s="320"/>
      <c r="Y290" s="320"/>
      <c r="Z290" s="325"/>
      <c r="AA290" s="326"/>
      <c r="AB290" s="326"/>
      <c r="AC290" s="325"/>
      <c r="AD290" s="327"/>
      <c r="AE290" s="326"/>
      <c r="AF290" s="321"/>
      <c r="AG290" s="321"/>
      <c r="AH290" s="321"/>
      <c r="AI290" s="321"/>
    </row>
    <row r="291" spans="1:35" s="315" customFormat="1" ht="25.5" customHeight="1">
      <c r="A291" s="314"/>
      <c r="D291" s="241"/>
      <c r="E291" s="316"/>
      <c r="F291" s="247"/>
      <c r="G291" s="247"/>
      <c r="H291" s="247"/>
      <c r="I291" s="317"/>
      <c r="J291" s="318"/>
      <c r="K291" s="319"/>
      <c r="L291" s="318"/>
      <c r="M291" s="320"/>
      <c r="N291" s="321"/>
      <c r="O291" s="320"/>
      <c r="P291" s="322"/>
      <c r="Q291" s="322"/>
      <c r="R291" s="323"/>
      <c r="S291" s="320"/>
      <c r="T291" s="320"/>
      <c r="U291" s="324"/>
      <c r="V291" s="324"/>
      <c r="W291" s="325"/>
      <c r="X291" s="320"/>
      <c r="Y291" s="320"/>
      <c r="Z291" s="325"/>
      <c r="AA291" s="326"/>
      <c r="AB291" s="326"/>
      <c r="AC291" s="325"/>
      <c r="AD291" s="327"/>
      <c r="AE291" s="326"/>
      <c r="AF291" s="321"/>
      <c r="AG291" s="321"/>
      <c r="AH291" s="321"/>
      <c r="AI291" s="321"/>
    </row>
    <row r="292" spans="1:35" s="315" customFormat="1" ht="25.5" customHeight="1">
      <c r="A292" s="314"/>
      <c r="D292" s="241"/>
      <c r="E292" s="316"/>
      <c r="F292" s="247"/>
      <c r="G292" s="247"/>
      <c r="H292" s="247"/>
      <c r="I292" s="317"/>
      <c r="J292" s="318"/>
      <c r="K292" s="319"/>
      <c r="L292" s="318"/>
      <c r="M292" s="320"/>
      <c r="N292" s="321"/>
      <c r="O292" s="320"/>
      <c r="P292" s="322"/>
      <c r="Q292" s="322"/>
      <c r="R292" s="323"/>
      <c r="S292" s="320"/>
      <c r="T292" s="320"/>
      <c r="U292" s="324"/>
      <c r="V292" s="324"/>
      <c r="W292" s="325"/>
      <c r="X292" s="320"/>
      <c r="Y292" s="320"/>
      <c r="Z292" s="325"/>
      <c r="AA292" s="326"/>
      <c r="AB292" s="326"/>
      <c r="AC292" s="325"/>
      <c r="AD292" s="327"/>
      <c r="AE292" s="326"/>
      <c r="AF292" s="321"/>
      <c r="AG292" s="321"/>
      <c r="AH292" s="321"/>
      <c r="AI292" s="321"/>
    </row>
    <row r="293" spans="1:35" s="315" customFormat="1" ht="25.5" customHeight="1">
      <c r="A293" s="314"/>
      <c r="D293" s="241"/>
      <c r="E293" s="316"/>
      <c r="F293" s="247"/>
      <c r="G293" s="247"/>
      <c r="H293" s="247"/>
      <c r="I293" s="317"/>
      <c r="J293" s="318"/>
      <c r="K293" s="319"/>
      <c r="L293" s="318"/>
      <c r="M293" s="320"/>
      <c r="N293" s="321"/>
      <c r="O293" s="320"/>
      <c r="P293" s="322"/>
      <c r="Q293" s="322"/>
      <c r="R293" s="323"/>
      <c r="S293" s="320"/>
      <c r="T293" s="320"/>
      <c r="U293" s="324"/>
      <c r="V293" s="324"/>
      <c r="W293" s="325"/>
      <c r="X293" s="320"/>
      <c r="Y293" s="320"/>
      <c r="Z293" s="325"/>
      <c r="AA293" s="326"/>
      <c r="AB293" s="326"/>
      <c r="AC293" s="325"/>
      <c r="AD293" s="327"/>
      <c r="AE293" s="326"/>
      <c r="AF293" s="321"/>
      <c r="AG293" s="321"/>
      <c r="AH293" s="321"/>
      <c r="AI293" s="321"/>
    </row>
    <row r="294" spans="1:35" s="315" customFormat="1" ht="25.5" customHeight="1">
      <c r="A294" s="314"/>
      <c r="D294" s="241"/>
      <c r="E294" s="316"/>
      <c r="F294" s="247"/>
      <c r="G294" s="247"/>
      <c r="H294" s="247"/>
      <c r="I294" s="317"/>
      <c r="J294" s="318"/>
      <c r="K294" s="319"/>
      <c r="L294" s="318"/>
      <c r="M294" s="320"/>
      <c r="N294" s="321"/>
      <c r="O294" s="320"/>
      <c r="P294" s="322"/>
      <c r="Q294" s="322"/>
      <c r="R294" s="323"/>
      <c r="S294" s="320"/>
      <c r="T294" s="320"/>
      <c r="U294" s="324"/>
      <c r="V294" s="324"/>
      <c r="W294" s="325"/>
      <c r="X294" s="320"/>
      <c r="Y294" s="320"/>
      <c r="Z294" s="325"/>
      <c r="AA294" s="326"/>
      <c r="AB294" s="326"/>
      <c r="AC294" s="325"/>
      <c r="AD294" s="327"/>
      <c r="AE294" s="326"/>
      <c r="AF294" s="321"/>
      <c r="AG294" s="321"/>
      <c r="AH294" s="321"/>
      <c r="AI294" s="321"/>
    </row>
    <row r="295" spans="1:35" s="315" customFormat="1" ht="25.5" customHeight="1">
      <c r="A295" s="314"/>
      <c r="D295" s="241"/>
      <c r="E295" s="316"/>
      <c r="F295" s="247"/>
      <c r="G295" s="247"/>
      <c r="H295" s="247"/>
      <c r="I295" s="317"/>
      <c r="J295" s="318"/>
      <c r="K295" s="319"/>
      <c r="L295" s="318"/>
      <c r="M295" s="320"/>
      <c r="N295" s="321"/>
      <c r="O295" s="320"/>
      <c r="P295" s="322"/>
      <c r="Q295" s="322"/>
      <c r="R295" s="323"/>
      <c r="S295" s="320"/>
      <c r="T295" s="320"/>
      <c r="U295" s="324"/>
      <c r="V295" s="324"/>
      <c r="W295" s="325"/>
      <c r="X295" s="320"/>
      <c r="Y295" s="320"/>
      <c r="Z295" s="325"/>
      <c r="AA295" s="326"/>
      <c r="AB295" s="326"/>
      <c r="AC295" s="325"/>
      <c r="AD295" s="327"/>
      <c r="AE295" s="326"/>
      <c r="AF295" s="321"/>
      <c r="AG295" s="321"/>
      <c r="AH295" s="321"/>
      <c r="AI295" s="321"/>
    </row>
    <row r="296" spans="1:35" s="315" customFormat="1" ht="25.5" customHeight="1">
      <c r="A296" s="314"/>
      <c r="D296" s="241"/>
      <c r="E296" s="316"/>
      <c r="F296" s="247"/>
      <c r="G296" s="247"/>
      <c r="H296" s="247"/>
      <c r="I296" s="317"/>
      <c r="J296" s="318"/>
      <c r="K296" s="319"/>
      <c r="L296" s="318"/>
      <c r="M296" s="320"/>
      <c r="N296" s="321"/>
      <c r="O296" s="320"/>
      <c r="P296" s="322"/>
      <c r="Q296" s="322"/>
      <c r="R296" s="323"/>
      <c r="S296" s="320"/>
      <c r="T296" s="320"/>
      <c r="U296" s="324"/>
      <c r="V296" s="324"/>
      <c r="W296" s="325"/>
      <c r="X296" s="320"/>
      <c r="Y296" s="320"/>
      <c r="Z296" s="325"/>
      <c r="AA296" s="326"/>
      <c r="AB296" s="326"/>
      <c r="AC296" s="325"/>
      <c r="AD296" s="327"/>
      <c r="AE296" s="326"/>
      <c r="AF296" s="321"/>
      <c r="AG296" s="321"/>
      <c r="AH296" s="321"/>
      <c r="AI296" s="321"/>
    </row>
    <row r="297" spans="1:35" s="315" customFormat="1" ht="25.5" customHeight="1">
      <c r="A297" s="314"/>
      <c r="D297" s="241"/>
      <c r="E297" s="316"/>
      <c r="F297" s="247"/>
      <c r="G297" s="247"/>
      <c r="H297" s="247"/>
      <c r="I297" s="317"/>
      <c r="J297" s="318"/>
      <c r="K297" s="319"/>
      <c r="L297" s="318"/>
      <c r="M297" s="320"/>
      <c r="N297" s="321"/>
      <c r="O297" s="320"/>
      <c r="P297" s="322"/>
      <c r="Q297" s="322"/>
      <c r="R297" s="323"/>
      <c r="S297" s="320"/>
      <c r="T297" s="320"/>
      <c r="U297" s="324"/>
      <c r="V297" s="324"/>
      <c r="W297" s="325"/>
      <c r="X297" s="320"/>
      <c r="Y297" s="320"/>
      <c r="Z297" s="325"/>
      <c r="AA297" s="326"/>
      <c r="AB297" s="326"/>
      <c r="AC297" s="325"/>
      <c r="AD297" s="327"/>
      <c r="AE297" s="326"/>
      <c r="AF297" s="321"/>
      <c r="AG297" s="321"/>
      <c r="AH297" s="321"/>
      <c r="AI297" s="321"/>
    </row>
    <row r="298" spans="1:35" s="315" customFormat="1" ht="25.5" customHeight="1">
      <c r="A298" s="314"/>
      <c r="D298" s="241"/>
      <c r="E298" s="316"/>
      <c r="F298" s="247"/>
      <c r="G298" s="247"/>
      <c r="H298" s="247"/>
      <c r="I298" s="317"/>
      <c r="J298" s="318"/>
      <c r="K298" s="319"/>
      <c r="L298" s="318"/>
      <c r="M298" s="320"/>
      <c r="N298" s="321"/>
      <c r="O298" s="320"/>
      <c r="P298" s="322"/>
      <c r="Q298" s="322"/>
      <c r="R298" s="323"/>
      <c r="S298" s="320"/>
      <c r="T298" s="320"/>
      <c r="U298" s="324"/>
      <c r="V298" s="324"/>
      <c r="W298" s="325"/>
      <c r="X298" s="320"/>
      <c r="Y298" s="320"/>
      <c r="Z298" s="325"/>
      <c r="AA298" s="326"/>
      <c r="AB298" s="326"/>
      <c r="AC298" s="325"/>
      <c r="AD298" s="327"/>
      <c r="AE298" s="326"/>
      <c r="AF298" s="321"/>
      <c r="AG298" s="321"/>
      <c r="AH298" s="321"/>
      <c r="AI298" s="321"/>
    </row>
    <row r="299" spans="1:35" s="315" customFormat="1" ht="25.5" customHeight="1">
      <c r="A299" s="314"/>
      <c r="D299" s="241"/>
      <c r="E299" s="316"/>
      <c r="F299" s="247"/>
      <c r="G299" s="247"/>
      <c r="H299" s="247"/>
      <c r="I299" s="317"/>
      <c r="J299" s="318"/>
      <c r="K299" s="319"/>
      <c r="L299" s="318"/>
      <c r="M299" s="320"/>
      <c r="N299" s="321"/>
      <c r="O299" s="320"/>
      <c r="P299" s="322"/>
      <c r="Q299" s="322"/>
      <c r="R299" s="323"/>
      <c r="S299" s="320"/>
      <c r="T299" s="320"/>
      <c r="U299" s="324"/>
      <c r="V299" s="324"/>
      <c r="W299" s="325"/>
      <c r="X299" s="320"/>
      <c r="Y299" s="320"/>
      <c r="Z299" s="325"/>
      <c r="AA299" s="326"/>
      <c r="AB299" s="326"/>
      <c r="AC299" s="325"/>
      <c r="AD299" s="327"/>
      <c r="AE299" s="326"/>
      <c r="AF299" s="321"/>
      <c r="AG299" s="321"/>
      <c r="AH299" s="321"/>
      <c r="AI299" s="321"/>
    </row>
    <row r="300" spans="1:35" s="315" customFormat="1" ht="25.5" customHeight="1">
      <c r="A300" s="314"/>
      <c r="D300" s="241"/>
      <c r="E300" s="316"/>
      <c r="F300" s="247"/>
      <c r="G300" s="247"/>
      <c r="H300" s="247"/>
      <c r="I300" s="317"/>
      <c r="J300" s="318"/>
      <c r="K300" s="319"/>
      <c r="L300" s="318"/>
      <c r="M300" s="320"/>
      <c r="N300" s="321"/>
      <c r="O300" s="320"/>
      <c r="P300" s="322"/>
      <c r="Q300" s="322"/>
      <c r="R300" s="323"/>
      <c r="S300" s="320"/>
      <c r="T300" s="320"/>
      <c r="U300" s="324"/>
      <c r="V300" s="324"/>
      <c r="W300" s="325"/>
      <c r="X300" s="320"/>
      <c r="Y300" s="320"/>
      <c r="Z300" s="325"/>
      <c r="AA300" s="326"/>
      <c r="AB300" s="326"/>
      <c r="AC300" s="325"/>
      <c r="AD300" s="327"/>
      <c r="AE300" s="326"/>
      <c r="AF300" s="321"/>
      <c r="AG300" s="321"/>
      <c r="AH300" s="321"/>
      <c r="AI300" s="321"/>
    </row>
    <row r="301" spans="1:35" s="315" customFormat="1" ht="25.5" customHeight="1">
      <c r="A301" s="314"/>
      <c r="D301" s="241"/>
      <c r="E301" s="316"/>
      <c r="F301" s="247"/>
      <c r="G301" s="247"/>
      <c r="H301" s="247"/>
      <c r="I301" s="317"/>
      <c r="J301" s="318"/>
      <c r="K301" s="319"/>
      <c r="L301" s="318"/>
      <c r="M301" s="320"/>
      <c r="N301" s="321"/>
      <c r="O301" s="320"/>
      <c r="P301" s="322"/>
      <c r="Q301" s="322"/>
      <c r="R301" s="323"/>
      <c r="S301" s="320"/>
      <c r="T301" s="320"/>
      <c r="U301" s="324"/>
      <c r="V301" s="324"/>
      <c r="W301" s="325"/>
      <c r="X301" s="320"/>
      <c r="Y301" s="320"/>
      <c r="Z301" s="325"/>
      <c r="AA301" s="326"/>
      <c r="AB301" s="326"/>
      <c r="AC301" s="325"/>
      <c r="AD301" s="327"/>
      <c r="AE301" s="326"/>
      <c r="AF301" s="321"/>
      <c r="AG301" s="321"/>
      <c r="AH301" s="321"/>
      <c r="AI301" s="321"/>
    </row>
    <row r="302" spans="1:35" s="315" customFormat="1" ht="25.5" customHeight="1">
      <c r="A302" s="314"/>
      <c r="D302" s="241"/>
      <c r="E302" s="316"/>
      <c r="F302" s="247"/>
      <c r="G302" s="247"/>
      <c r="H302" s="247"/>
      <c r="I302" s="317"/>
      <c r="J302" s="318"/>
      <c r="K302" s="319"/>
      <c r="L302" s="318"/>
      <c r="M302" s="320"/>
      <c r="N302" s="321"/>
      <c r="O302" s="320"/>
      <c r="P302" s="322"/>
      <c r="Q302" s="322"/>
      <c r="R302" s="323"/>
      <c r="S302" s="320"/>
      <c r="T302" s="320"/>
      <c r="U302" s="324"/>
      <c r="V302" s="324"/>
      <c r="W302" s="325"/>
      <c r="X302" s="320"/>
      <c r="Y302" s="320"/>
      <c r="Z302" s="325"/>
      <c r="AA302" s="326"/>
      <c r="AB302" s="326"/>
      <c r="AC302" s="325"/>
      <c r="AD302" s="327"/>
      <c r="AE302" s="326"/>
      <c r="AF302" s="321"/>
      <c r="AG302" s="321"/>
      <c r="AH302" s="321"/>
      <c r="AI302" s="321"/>
    </row>
    <row r="303" spans="1:35" s="315" customFormat="1" ht="25.5" customHeight="1">
      <c r="A303" s="314"/>
      <c r="D303" s="241"/>
      <c r="E303" s="316"/>
      <c r="F303" s="247"/>
      <c r="G303" s="247"/>
      <c r="H303" s="247"/>
      <c r="I303" s="317"/>
      <c r="J303" s="318"/>
      <c r="K303" s="319"/>
      <c r="L303" s="318"/>
      <c r="M303" s="320"/>
      <c r="N303" s="321"/>
      <c r="O303" s="320"/>
      <c r="P303" s="322"/>
      <c r="Q303" s="322"/>
      <c r="R303" s="323"/>
      <c r="S303" s="320"/>
      <c r="T303" s="320"/>
      <c r="U303" s="324"/>
      <c r="V303" s="324"/>
      <c r="W303" s="325"/>
      <c r="X303" s="320"/>
      <c r="Y303" s="320"/>
      <c r="Z303" s="325"/>
      <c r="AA303" s="326"/>
      <c r="AB303" s="326"/>
      <c r="AC303" s="325"/>
      <c r="AD303" s="327"/>
      <c r="AE303" s="326"/>
      <c r="AF303" s="321"/>
      <c r="AG303" s="321"/>
      <c r="AH303" s="321"/>
      <c r="AI303" s="321"/>
    </row>
    <row r="304" spans="1:35" s="315" customFormat="1" ht="25.5" customHeight="1">
      <c r="A304" s="314"/>
      <c r="D304" s="241"/>
      <c r="E304" s="316"/>
      <c r="F304" s="247"/>
      <c r="G304" s="247"/>
      <c r="H304" s="247"/>
      <c r="I304" s="317"/>
      <c r="J304" s="318"/>
      <c r="K304" s="319"/>
      <c r="L304" s="318"/>
      <c r="M304" s="320"/>
      <c r="N304" s="321"/>
      <c r="O304" s="320"/>
      <c r="P304" s="322"/>
      <c r="Q304" s="322"/>
      <c r="R304" s="323"/>
      <c r="S304" s="320"/>
      <c r="T304" s="320"/>
      <c r="U304" s="324"/>
      <c r="V304" s="324"/>
      <c r="W304" s="325"/>
      <c r="X304" s="320"/>
      <c r="Y304" s="320"/>
      <c r="Z304" s="325"/>
      <c r="AA304" s="326"/>
      <c r="AB304" s="326"/>
      <c r="AC304" s="325"/>
      <c r="AD304" s="327"/>
      <c r="AE304" s="326"/>
      <c r="AF304" s="321"/>
      <c r="AG304" s="321"/>
      <c r="AH304" s="321"/>
      <c r="AI304" s="321"/>
    </row>
    <row r="305" spans="1:35" s="315" customFormat="1" ht="25.5" customHeight="1">
      <c r="A305" s="314"/>
      <c r="D305" s="241"/>
      <c r="E305" s="316"/>
      <c r="F305" s="247"/>
      <c r="G305" s="247"/>
      <c r="H305" s="247"/>
      <c r="I305" s="317"/>
      <c r="J305" s="318"/>
      <c r="K305" s="319"/>
      <c r="L305" s="318"/>
      <c r="M305" s="320"/>
      <c r="N305" s="321"/>
      <c r="O305" s="320"/>
      <c r="P305" s="322"/>
      <c r="Q305" s="322"/>
      <c r="R305" s="323"/>
      <c r="S305" s="320"/>
      <c r="T305" s="320"/>
      <c r="U305" s="324"/>
      <c r="V305" s="324"/>
      <c r="W305" s="325"/>
      <c r="X305" s="320"/>
      <c r="Y305" s="320"/>
      <c r="Z305" s="325"/>
      <c r="AA305" s="326"/>
      <c r="AB305" s="326"/>
      <c r="AC305" s="325"/>
      <c r="AD305" s="327"/>
      <c r="AE305" s="326"/>
      <c r="AF305" s="321"/>
      <c r="AG305" s="321"/>
      <c r="AH305" s="321"/>
      <c r="AI305" s="321"/>
    </row>
    <row r="306" spans="1:35" s="315" customFormat="1" ht="25.5" customHeight="1">
      <c r="A306" s="314"/>
      <c r="D306" s="241"/>
      <c r="E306" s="316"/>
      <c r="F306" s="247"/>
      <c r="G306" s="247"/>
      <c r="H306" s="247"/>
      <c r="I306" s="317"/>
      <c r="J306" s="318"/>
      <c r="K306" s="319"/>
      <c r="L306" s="318"/>
      <c r="M306" s="320"/>
      <c r="N306" s="321"/>
      <c r="O306" s="320"/>
      <c r="P306" s="322"/>
      <c r="Q306" s="322"/>
      <c r="R306" s="323"/>
      <c r="S306" s="320"/>
      <c r="T306" s="320"/>
      <c r="U306" s="324"/>
      <c r="V306" s="324"/>
      <c r="W306" s="325"/>
      <c r="X306" s="320"/>
      <c r="Y306" s="320"/>
      <c r="Z306" s="325"/>
      <c r="AA306" s="326"/>
      <c r="AB306" s="326"/>
      <c r="AC306" s="325"/>
      <c r="AD306" s="327"/>
      <c r="AE306" s="326"/>
      <c r="AF306" s="321"/>
      <c r="AG306" s="321"/>
      <c r="AH306" s="321"/>
      <c r="AI306" s="321"/>
    </row>
    <row r="307" spans="1:35" s="315" customFormat="1" ht="25.5" customHeight="1">
      <c r="A307" s="314"/>
      <c r="D307" s="241"/>
      <c r="E307" s="316"/>
      <c r="F307" s="247"/>
      <c r="G307" s="247"/>
      <c r="H307" s="247"/>
      <c r="I307" s="317"/>
      <c r="J307" s="318"/>
      <c r="K307" s="319"/>
      <c r="L307" s="318"/>
      <c r="M307" s="320"/>
      <c r="N307" s="321"/>
      <c r="O307" s="320"/>
      <c r="P307" s="322"/>
      <c r="Q307" s="322"/>
      <c r="R307" s="323"/>
      <c r="S307" s="320"/>
      <c r="T307" s="320"/>
      <c r="U307" s="324"/>
      <c r="V307" s="324"/>
      <c r="W307" s="325"/>
      <c r="X307" s="320"/>
      <c r="Y307" s="320"/>
      <c r="Z307" s="325"/>
      <c r="AA307" s="326"/>
      <c r="AB307" s="326"/>
      <c r="AC307" s="325"/>
      <c r="AD307" s="327"/>
      <c r="AE307" s="326"/>
      <c r="AF307" s="321"/>
      <c r="AG307" s="321"/>
      <c r="AH307" s="321"/>
      <c r="AI307" s="321"/>
    </row>
    <row r="308" spans="1:35" s="315" customFormat="1" ht="25.5" customHeight="1">
      <c r="A308" s="314"/>
      <c r="D308" s="241"/>
      <c r="E308" s="316"/>
      <c r="F308" s="247"/>
      <c r="G308" s="247"/>
      <c r="H308" s="247"/>
      <c r="I308" s="317"/>
      <c r="J308" s="318"/>
      <c r="K308" s="319"/>
      <c r="L308" s="318"/>
      <c r="M308" s="320"/>
      <c r="N308" s="321"/>
      <c r="O308" s="320"/>
      <c r="P308" s="322"/>
      <c r="Q308" s="322"/>
      <c r="R308" s="323"/>
      <c r="S308" s="320"/>
      <c r="T308" s="320"/>
      <c r="U308" s="324"/>
      <c r="V308" s="324"/>
      <c r="W308" s="325"/>
      <c r="X308" s="320"/>
      <c r="Y308" s="320"/>
      <c r="Z308" s="325"/>
      <c r="AA308" s="326"/>
      <c r="AB308" s="326"/>
      <c r="AC308" s="325"/>
      <c r="AD308" s="327"/>
      <c r="AE308" s="326"/>
      <c r="AF308" s="321"/>
      <c r="AG308" s="321"/>
      <c r="AH308" s="321"/>
      <c r="AI308" s="321"/>
    </row>
    <row r="309" spans="1:35" s="315" customFormat="1" ht="25.5" customHeight="1">
      <c r="A309" s="314"/>
      <c r="D309" s="241"/>
      <c r="E309" s="316"/>
      <c r="F309" s="247"/>
      <c r="G309" s="247"/>
      <c r="H309" s="247"/>
      <c r="I309" s="317"/>
      <c r="J309" s="318"/>
      <c r="K309" s="319"/>
      <c r="L309" s="318"/>
      <c r="M309" s="320"/>
      <c r="N309" s="321"/>
      <c r="O309" s="320"/>
      <c r="P309" s="322"/>
      <c r="Q309" s="322"/>
      <c r="R309" s="323"/>
      <c r="S309" s="320"/>
      <c r="T309" s="320"/>
      <c r="U309" s="324"/>
      <c r="V309" s="324"/>
      <c r="W309" s="325"/>
      <c r="X309" s="320"/>
      <c r="Y309" s="320"/>
      <c r="Z309" s="325"/>
      <c r="AA309" s="326"/>
      <c r="AB309" s="326"/>
      <c r="AC309" s="325"/>
      <c r="AD309" s="327"/>
      <c r="AE309" s="326"/>
      <c r="AF309" s="321"/>
      <c r="AG309" s="321"/>
      <c r="AH309" s="321"/>
      <c r="AI309" s="321"/>
    </row>
    <row r="310" spans="1:35" s="315" customFormat="1" ht="25.5" customHeight="1">
      <c r="A310" s="314"/>
      <c r="D310" s="241"/>
      <c r="E310" s="316"/>
      <c r="F310" s="247"/>
      <c r="G310" s="247"/>
      <c r="H310" s="247"/>
      <c r="I310" s="317"/>
      <c r="J310" s="318"/>
      <c r="K310" s="319"/>
      <c r="L310" s="318"/>
      <c r="M310" s="320"/>
      <c r="N310" s="321"/>
      <c r="O310" s="320"/>
      <c r="P310" s="322"/>
      <c r="Q310" s="322"/>
      <c r="R310" s="323"/>
      <c r="S310" s="320"/>
      <c r="T310" s="320"/>
      <c r="U310" s="324"/>
      <c r="V310" s="324"/>
      <c r="W310" s="325"/>
      <c r="X310" s="320"/>
      <c r="Y310" s="320"/>
      <c r="Z310" s="325"/>
      <c r="AA310" s="326"/>
      <c r="AB310" s="326"/>
      <c r="AC310" s="325"/>
      <c r="AD310" s="327"/>
      <c r="AE310" s="326"/>
      <c r="AF310" s="321"/>
      <c r="AG310" s="321"/>
      <c r="AH310" s="321"/>
      <c r="AI310" s="321"/>
    </row>
    <row r="311" spans="1:35" s="315" customFormat="1" ht="25.5" customHeight="1">
      <c r="A311" s="314"/>
      <c r="D311" s="241"/>
      <c r="E311" s="316"/>
      <c r="F311" s="247"/>
      <c r="G311" s="247"/>
      <c r="H311" s="247"/>
      <c r="I311" s="317"/>
      <c r="J311" s="318"/>
      <c r="K311" s="319"/>
      <c r="L311" s="318"/>
      <c r="M311" s="320"/>
      <c r="N311" s="321"/>
      <c r="O311" s="320"/>
      <c r="P311" s="322"/>
      <c r="Q311" s="322"/>
      <c r="R311" s="323"/>
      <c r="S311" s="320"/>
      <c r="T311" s="320"/>
      <c r="U311" s="324"/>
      <c r="V311" s="324"/>
      <c r="W311" s="325"/>
      <c r="X311" s="320"/>
      <c r="Y311" s="320"/>
      <c r="Z311" s="325"/>
      <c r="AA311" s="326"/>
      <c r="AB311" s="326"/>
      <c r="AC311" s="325"/>
      <c r="AD311" s="327"/>
      <c r="AE311" s="326"/>
      <c r="AF311" s="321"/>
      <c r="AG311" s="321"/>
      <c r="AH311" s="321"/>
      <c r="AI311" s="321"/>
    </row>
    <row r="312" spans="1:35" s="315" customFormat="1" ht="25.5" customHeight="1">
      <c r="A312" s="314"/>
      <c r="D312" s="241"/>
      <c r="E312" s="316"/>
      <c r="F312" s="247"/>
      <c r="G312" s="247"/>
      <c r="H312" s="247"/>
      <c r="I312" s="317"/>
      <c r="J312" s="318"/>
      <c r="K312" s="319"/>
      <c r="L312" s="318"/>
      <c r="M312" s="320"/>
      <c r="N312" s="321"/>
      <c r="O312" s="320"/>
      <c r="P312" s="322"/>
      <c r="Q312" s="322"/>
      <c r="R312" s="323"/>
      <c r="S312" s="320"/>
      <c r="T312" s="320"/>
      <c r="U312" s="324"/>
      <c r="V312" s="324"/>
      <c r="W312" s="325"/>
      <c r="X312" s="320"/>
      <c r="Y312" s="320"/>
      <c r="Z312" s="325"/>
      <c r="AA312" s="326"/>
      <c r="AB312" s="326"/>
      <c r="AC312" s="325"/>
      <c r="AD312" s="327"/>
      <c r="AE312" s="326"/>
      <c r="AF312" s="321"/>
      <c r="AG312" s="321"/>
      <c r="AH312" s="321"/>
      <c r="AI312" s="321"/>
    </row>
    <row r="313" spans="1:35" s="315" customFormat="1" ht="25.5" customHeight="1">
      <c r="A313" s="314"/>
      <c r="D313" s="241"/>
      <c r="E313" s="316"/>
      <c r="F313" s="247"/>
      <c r="G313" s="247"/>
      <c r="H313" s="247"/>
      <c r="I313" s="317"/>
      <c r="J313" s="318"/>
      <c r="K313" s="319"/>
      <c r="L313" s="318"/>
      <c r="M313" s="320"/>
      <c r="N313" s="321"/>
      <c r="O313" s="320"/>
      <c r="P313" s="322"/>
      <c r="Q313" s="322"/>
      <c r="R313" s="323"/>
      <c r="S313" s="320"/>
      <c r="T313" s="320"/>
      <c r="U313" s="324"/>
      <c r="V313" s="324"/>
      <c r="W313" s="325"/>
      <c r="X313" s="320"/>
      <c r="Y313" s="320"/>
      <c r="Z313" s="325"/>
      <c r="AA313" s="326"/>
      <c r="AB313" s="326"/>
      <c r="AC313" s="325"/>
      <c r="AD313" s="327"/>
      <c r="AE313" s="326"/>
      <c r="AF313" s="321"/>
      <c r="AG313" s="321"/>
      <c r="AH313" s="321"/>
      <c r="AI313" s="321"/>
    </row>
    <row r="314" spans="1:35" s="315" customFormat="1" ht="25.5" customHeight="1">
      <c r="A314" s="314"/>
      <c r="D314" s="241"/>
      <c r="E314" s="316"/>
      <c r="F314" s="247"/>
      <c r="G314" s="247"/>
      <c r="H314" s="247"/>
      <c r="I314" s="317"/>
      <c r="J314" s="318"/>
      <c r="K314" s="319"/>
      <c r="L314" s="318"/>
      <c r="M314" s="320"/>
      <c r="N314" s="321"/>
      <c r="O314" s="320"/>
      <c r="P314" s="322"/>
      <c r="Q314" s="322"/>
      <c r="R314" s="323"/>
      <c r="S314" s="320"/>
      <c r="T314" s="320"/>
      <c r="U314" s="324"/>
      <c r="V314" s="324"/>
      <c r="W314" s="325"/>
      <c r="X314" s="320"/>
      <c r="Y314" s="320"/>
      <c r="Z314" s="325"/>
      <c r="AA314" s="326"/>
      <c r="AB314" s="326"/>
      <c r="AC314" s="325"/>
      <c r="AD314" s="327"/>
      <c r="AE314" s="326"/>
      <c r="AF314" s="321"/>
      <c r="AG314" s="321"/>
      <c r="AH314" s="321"/>
      <c r="AI314" s="321"/>
    </row>
    <row r="315" spans="1:35" s="315" customFormat="1" ht="25.5" customHeight="1">
      <c r="A315" s="314"/>
      <c r="D315" s="241"/>
      <c r="E315" s="316"/>
      <c r="F315" s="247"/>
      <c r="G315" s="247"/>
      <c r="H315" s="247"/>
      <c r="I315" s="317"/>
      <c r="J315" s="318"/>
      <c r="K315" s="319"/>
      <c r="L315" s="318"/>
      <c r="M315" s="320"/>
      <c r="N315" s="321"/>
      <c r="O315" s="320"/>
      <c r="P315" s="322"/>
      <c r="Q315" s="322"/>
      <c r="R315" s="323"/>
      <c r="S315" s="320"/>
      <c r="T315" s="320"/>
      <c r="U315" s="324"/>
      <c r="V315" s="324"/>
      <c r="W315" s="325"/>
      <c r="X315" s="320"/>
      <c r="Y315" s="320"/>
      <c r="Z315" s="325"/>
      <c r="AA315" s="326"/>
      <c r="AB315" s="326"/>
      <c r="AC315" s="325"/>
      <c r="AD315" s="327"/>
      <c r="AE315" s="326"/>
      <c r="AF315" s="321"/>
      <c r="AG315" s="321"/>
      <c r="AH315" s="321"/>
      <c r="AI315" s="321"/>
    </row>
    <row r="316" spans="1:35" s="315" customFormat="1" ht="25.5" customHeight="1">
      <c r="A316" s="314"/>
      <c r="D316" s="241"/>
      <c r="E316" s="316"/>
      <c r="F316" s="247"/>
      <c r="G316" s="247"/>
      <c r="H316" s="247"/>
      <c r="I316" s="317"/>
      <c r="J316" s="318"/>
      <c r="K316" s="319"/>
      <c r="L316" s="318"/>
      <c r="M316" s="320"/>
      <c r="N316" s="321"/>
      <c r="O316" s="320"/>
      <c r="P316" s="322"/>
      <c r="Q316" s="322"/>
      <c r="R316" s="323"/>
      <c r="S316" s="320"/>
      <c r="T316" s="320"/>
      <c r="U316" s="324"/>
      <c r="V316" s="324"/>
      <c r="W316" s="325"/>
      <c r="X316" s="320"/>
      <c r="Y316" s="320"/>
      <c r="Z316" s="325"/>
      <c r="AA316" s="326"/>
      <c r="AB316" s="326"/>
      <c r="AC316" s="325"/>
      <c r="AD316" s="327"/>
      <c r="AE316" s="326"/>
      <c r="AF316" s="321"/>
      <c r="AG316" s="321"/>
      <c r="AH316" s="321"/>
      <c r="AI316" s="321"/>
    </row>
    <row r="317" spans="1:35" s="315" customFormat="1" ht="25.5" customHeight="1">
      <c r="A317" s="314"/>
      <c r="D317" s="241"/>
      <c r="E317" s="316"/>
      <c r="F317" s="247"/>
      <c r="G317" s="247"/>
      <c r="H317" s="247"/>
      <c r="I317" s="317"/>
      <c r="J317" s="318"/>
      <c r="K317" s="319"/>
      <c r="L317" s="318"/>
      <c r="M317" s="320"/>
      <c r="N317" s="321"/>
      <c r="O317" s="320"/>
      <c r="P317" s="322"/>
      <c r="Q317" s="322"/>
      <c r="R317" s="323"/>
      <c r="S317" s="320"/>
      <c r="T317" s="320"/>
      <c r="U317" s="324"/>
      <c r="V317" s="324"/>
      <c r="W317" s="325"/>
      <c r="X317" s="320"/>
      <c r="Y317" s="320"/>
      <c r="Z317" s="325"/>
      <c r="AA317" s="326"/>
      <c r="AB317" s="326"/>
      <c r="AC317" s="325"/>
      <c r="AD317" s="327"/>
      <c r="AE317" s="326"/>
      <c r="AF317" s="321"/>
      <c r="AG317" s="321"/>
      <c r="AH317" s="321"/>
      <c r="AI317" s="321"/>
    </row>
    <row r="318" spans="1:35" s="315" customFormat="1" ht="25.5" customHeight="1">
      <c r="A318" s="314"/>
      <c r="D318" s="241"/>
      <c r="E318" s="316"/>
      <c r="F318" s="247"/>
      <c r="G318" s="247"/>
      <c r="H318" s="247"/>
      <c r="I318" s="317"/>
      <c r="J318" s="318"/>
      <c r="K318" s="319"/>
      <c r="L318" s="318"/>
      <c r="M318" s="320"/>
      <c r="N318" s="321"/>
      <c r="O318" s="320"/>
      <c r="P318" s="322"/>
      <c r="Q318" s="322"/>
      <c r="R318" s="323"/>
      <c r="S318" s="320"/>
      <c r="T318" s="320"/>
      <c r="U318" s="324"/>
      <c r="V318" s="324"/>
      <c r="W318" s="325"/>
      <c r="X318" s="320"/>
      <c r="Y318" s="320"/>
      <c r="Z318" s="325"/>
      <c r="AA318" s="326"/>
      <c r="AB318" s="326"/>
      <c r="AC318" s="325"/>
      <c r="AD318" s="327"/>
      <c r="AE318" s="326"/>
      <c r="AF318" s="321"/>
      <c r="AG318" s="321"/>
      <c r="AH318" s="321"/>
      <c r="AI318" s="321"/>
    </row>
    <row r="319" spans="1:35" s="315" customFormat="1" ht="25.5" customHeight="1">
      <c r="A319" s="314"/>
      <c r="D319" s="241"/>
      <c r="E319" s="316"/>
      <c r="F319" s="247"/>
      <c r="G319" s="247"/>
      <c r="H319" s="247"/>
      <c r="I319" s="317"/>
      <c r="J319" s="318"/>
      <c r="K319" s="319"/>
      <c r="L319" s="318"/>
      <c r="M319" s="320"/>
      <c r="N319" s="321"/>
      <c r="O319" s="320"/>
      <c r="P319" s="322"/>
      <c r="Q319" s="322"/>
      <c r="R319" s="323"/>
      <c r="S319" s="320"/>
      <c r="T319" s="320"/>
      <c r="U319" s="324"/>
      <c r="V319" s="324"/>
      <c r="W319" s="325"/>
      <c r="X319" s="320"/>
      <c r="Y319" s="320"/>
      <c r="Z319" s="325"/>
      <c r="AA319" s="326"/>
      <c r="AB319" s="326"/>
      <c r="AC319" s="325"/>
      <c r="AD319" s="327"/>
      <c r="AE319" s="326"/>
      <c r="AF319" s="321"/>
      <c r="AG319" s="321"/>
      <c r="AH319" s="321"/>
      <c r="AI319" s="321"/>
    </row>
    <row r="320" spans="1:35" s="315" customFormat="1" ht="25.5" customHeight="1">
      <c r="A320" s="314"/>
      <c r="D320" s="241"/>
      <c r="E320" s="316"/>
      <c r="F320" s="247"/>
      <c r="G320" s="247"/>
      <c r="H320" s="247"/>
      <c r="I320" s="317"/>
      <c r="J320" s="318"/>
      <c r="K320" s="319"/>
      <c r="L320" s="318"/>
      <c r="M320" s="320"/>
      <c r="N320" s="321"/>
      <c r="O320" s="320"/>
      <c r="P320" s="322"/>
      <c r="Q320" s="322"/>
      <c r="R320" s="323"/>
      <c r="S320" s="320"/>
      <c r="T320" s="320"/>
      <c r="U320" s="324"/>
      <c r="V320" s="324"/>
      <c r="W320" s="325"/>
      <c r="X320" s="320"/>
      <c r="Y320" s="320"/>
      <c r="Z320" s="325"/>
      <c r="AA320" s="326"/>
      <c r="AB320" s="326"/>
      <c r="AC320" s="325"/>
      <c r="AD320" s="327"/>
      <c r="AE320" s="326"/>
      <c r="AF320" s="321"/>
      <c r="AG320" s="321"/>
      <c r="AH320" s="321"/>
      <c r="AI320" s="321"/>
    </row>
    <row r="321" spans="1:35" s="315" customFormat="1" ht="25.5" customHeight="1">
      <c r="A321" s="314"/>
      <c r="D321" s="241"/>
      <c r="E321" s="316"/>
      <c r="F321" s="247"/>
      <c r="G321" s="247"/>
      <c r="H321" s="247"/>
      <c r="I321" s="317"/>
      <c r="J321" s="318"/>
      <c r="K321" s="319"/>
      <c r="L321" s="318"/>
      <c r="M321" s="320"/>
      <c r="N321" s="321"/>
      <c r="O321" s="320"/>
      <c r="P321" s="322"/>
      <c r="Q321" s="322"/>
      <c r="R321" s="323"/>
      <c r="S321" s="320"/>
      <c r="T321" s="320"/>
      <c r="U321" s="324"/>
      <c r="V321" s="324"/>
      <c r="W321" s="325"/>
      <c r="X321" s="320"/>
      <c r="Y321" s="320"/>
      <c r="Z321" s="325"/>
      <c r="AA321" s="326"/>
      <c r="AB321" s="326"/>
      <c r="AC321" s="325"/>
      <c r="AD321" s="327"/>
      <c r="AE321" s="326"/>
      <c r="AF321" s="321"/>
      <c r="AG321" s="321"/>
      <c r="AH321" s="321"/>
      <c r="AI321" s="321"/>
    </row>
    <row r="322" spans="1:35" s="315" customFormat="1" ht="25.5" customHeight="1">
      <c r="A322" s="314"/>
      <c r="D322" s="241"/>
      <c r="E322" s="316"/>
      <c r="F322" s="247"/>
      <c r="G322" s="247"/>
      <c r="H322" s="247"/>
      <c r="I322" s="317"/>
      <c r="J322" s="318"/>
      <c r="K322" s="319"/>
      <c r="L322" s="318"/>
      <c r="M322" s="320"/>
      <c r="N322" s="321"/>
      <c r="O322" s="320"/>
      <c r="P322" s="322"/>
      <c r="Q322" s="322"/>
      <c r="R322" s="323"/>
      <c r="S322" s="320"/>
      <c r="T322" s="320"/>
      <c r="U322" s="324"/>
      <c r="V322" s="324"/>
      <c r="W322" s="325"/>
      <c r="X322" s="320"/>
      <c r="Y322" s="320"/>
      <c r="Z322" s="325"/>
      <c r="AA322" s="326"/>
      <c r="AB322" s="326"/>
      <c r="AC322" s="325"/>
      <c r="AD322" s="327"/>
      <c r="AE322" s="326"/>
      <c r="AF322" s="321"/>
      <c r="AG322" s="321"/>
      <c r="AH322" s="321"/>
      <c r="AI322" s="321"/>
    </row>
    <row r="323" spans="1:35" s="315" customFormat="1" ht="25.5" customHeight="1">
      <c r="A323" s="314"/>
      <c r="D323" s="241"/>
      <c r="E323" s="316"/>
      <c r="F323" s="247"/>
      <c r="G323" s="247"/>
      <c r="H323" s="247"/>
      <c r="I323" s="317"/>
      <c r="J323" s="318"/>
      <c r="K323" s="319"/>
      <c r="L323" s="318"/>
      <c r="M323" s="320"/>
      <c r="N323" s="321"/>
      <c r="O323" s="320"/>
      <c r="P323" s="322"/>
      <c r="Q323" s="322"/>
      <c r="R323" s="323"/>
      <c r="S323" s="320"/>
      <c r="T323" s="320"/>
      <c r="U323" s="324"/>
      <c r="V323" s="324"/>
      <c r="W323" s="325"/>
      <c r="X323" s="320"/>
      <c r="Y323" s="320"/>
      <c r="Z323" s="325"/>
      <c r="AA323" s="326"/>
      <c r="AB323" s="326"/>
      <c r="AC323" s="325"/>
      <c r="AD323" s="327"/>
      <c r="AE323" s="326"/>
      <c r="AF323" s="321"/>
      <c r="AG323" s="321"/>
      <c r="AH323" s="321"/>
      <c r="AI323" s="321"/>
    </row>
    <row r="324" spans="1:35" s="315" customFormat="1" ht="25.5" customHeight="1">
      <c r="A324" s="314"/>
      <c r="D324" s="241"/>
      <c r="E324" s="316"/>
      <c r="F324" s="247"/>
      <c r="G324" s="247"/>
      <c r="H324" s="247"/>
      <c r="I324" s="317"/>
      <c r="J324" s="318"/>
      <c r="K324" s="319"/>
      <c r="L324" s="318"/>
      <c r="M324" s="320"/>
      <c r="N324" s="321"/>
      <c r="O324" s="320"/>
      <c r="P324" s="322"/>
      <c r="Q324" s="322"/>
      <c r="R324" s="323"/>
      <c r="S324" s="320"/>
      <c r="T324" s="320"/>
      <c r="U324" s="324"/>
      <c r="V324" s="324"/>
      <c r="W324" s="325"/>
      <c r="X324" s="320"/>
      <c r="Y324" s="320"/>
      <c r="Z324" s="325"/>
      <c r="AA324" s="326"/>
      <c r="AB324" s="326"/>
      <c r="AC324" s="325"/>
      <c r="AD324" s="327"/>
      <c r="AE324" s="326"/>
      <c r="AF324" s="321"/>
      <c r="AG324" s="321"/>
      <c r="AH324" s="321"/>
      <c r="AI324" s="321"/>
    </row>
    <row r="325" spans="1:35" s="315" customFormat="1" ht="25.5" customHeight="1">
      <c r="A325" s="314"/>
      <c r="D325" s="241"/>
      <c r="E325" s="316"/>
      <c r="F325" s="247"/>
      <c r="G325" s="247"/>
      <c r="H325" s="247"/>
      <c r="I325" s="317"/>
      <c r="J325" s="318"/>
      <c r="K325" s="319"/>
      <c r="L325" s="318"/>
      <c r="M325" s="320"/>
      <c r="N325" s="321"/>
      <c r="O325" s="320"/>
      <c r="P325" s="322"/>
      <c r="Q325" s="322"/>
      <c r="R325" s="323"/>
      <c r="S325" s="320"/>
      <c r="T325" s="320"/>
      <c r="U325" s="324"/>
      <c r="V325" s="324"/>
      <c r="W325" s="325"/>
      <c r="X325" s="320"/>
      <c r="Y325" s="320"/>
      <c r="Z325" s="325"/>
      <c r="AA325" s="326"/>
      <c r="AB325" s="326"/>
      <c r="AC325" s="325"/>
      <c r="AD325" s="327"/>
      <c r="AE325" s="326"/>
      <c r="AF325" s="321"/>
      <c r="AG325" s="321"/>
      <c r="AH325" s="321"/>
      <c r="AI325" s="321"/>
    </row>
    <row r="326" spans="1:35" s="315" customFormat="1" ht="25.5" customHeight="1">
      <c r="A326" s="314"/>
      <c r="D326" s="241"/>
      <c r="E326" s="316"/>
      <c r="F326" s="247"/>
      <c r="G326" s="247"/>
      <c r="H326" s="247"/>
      <c r="I326" s="317"/>
      <c r="J326" s="318"/>
      <c r="K326" s="319"/>
      <c r="L326" s="318"/>
      <c r="M326" s="320"/>
      <c r="N326" s="321"/>
      <c r="O326" s="320"/>
      <c r="P326" s="322"/>
      <c r="Q326" s="322"/>
      <c r="R326" s="323"/>
      <c r="S326" s="320"/>
      <c r="T326" s="320"/>
      <c r="U326" s="324"/>
      <c r="V326" s="324"/>
      <c r="W326" s="325"/>
      <c r="X326" s="320"/>
      <c r="Y326" s="320"/>
      <c r="Z326" s="325"/>
      <c r="AA326" s="326"/>
      <c r="AB326" s="326"/>
      <c r="AC326" s="325"/>
      <c r="AD326" s="327"/>
      <c r="AE326" s="326"/>
      <c r="AF326" s="321"/>
      <c r="AG326" s="321"/>
      <c r="AH326" s="321"/>
      <c r="AI326" s="321"/>
    </row>
    <row r="327" spans="1:35" s="315" customFormat="1" ht="25.5" customHeight="1">
      <c r="A327" s="314"/>
      <c r="D327" s="241"/>
      <c r="E327" s="316"/>
      <c r="F327" s="247"/>
      <c r="G327" s="247"/>
      <c r="H327" s="247"/>
      <c r="I327" s="317"/>
      <c r="J327" s="318"/>
      <c r="K327" s="319"/>
      <c r="L327" s="318"/>
      <c r="M327" s="320"/>
      <c r="N327" s="321"/>
      <c r="O327" s="320"/>
      <c r="P327" s="322"/>
      <c r="Q327" s="322"/>
      <c r="R327" s="323"/>
      <c r="S327" s="320"/>
      <c r="T327" s="320"/>
      <c r="U327" s="324"/>
      <c r="V327" s="324"/>
      <c r="W327" s="325"/>
      <c r="X327" s="320"/>
      <c r="Y327" s="320"/>
      <c r="Z327" s="325"/>
      <c r="AA327" s="326"/>
      <c r="AB327" s="326"/>
      <c r="AC327" s="325"/>
      <c r="AD327" s="327"/>
      <c r="AE327" s="326"/>
      <c r="AF327" s="321"/>
      <c r="AG327" s="321"/>
      <c r="AH327" s="321"/>
      <c r="AI327" s="321"/>
    </row>
    <row r="328" spans="1:35" s="315" customFormat="1" ht="25.5" customHeight="1">
      <c r="A328" s="314"/>
      <c r="D328" s="241"/>
      <c r="E328" s="316"/>
      <c r="F328" s="247"/>
      <c r="G328" s="247"/>
      <c r="H328" s="247"/>
      <c r="I328" s="317"/>
      <c r="J328" s="318"/>
      <c r="K328" s="319"/>
      <c r="L328" s="318"/>
      <c r="M328" s="320"/>
      <c r="N328" s="321"/>
      <c r="O328" s="320"/>
      <c r="P328" s="322"/>
      <c r="Q328" s="322"/>
      <c r="R328" s="323"/>
      <c r="S328" s="320"/>
      <c r="T328" s="320"/>
      <c r="U328" s="324"/>
      <c r="V328" s="324"/>
      <c r="W328" s="325"/>
      <c r="X328" s="320"/>
      <c r="Y328" s="320"/>
      <c r="Z328" s="325"/>
      <c r="AA328" s="326"/>
      <c r="AB328" s="326"/>
      <c r="AC328" s="325"/>
      <c r="AD328" s="327"/>
      <c r="AE328" s="326"/>
      <c r="AF328" s="321"/>
      <c r="AG328" s="321"/>
      <c r="AH328" s="321"/>
      <c r="AI328" s="321"/>
    </row>
    <row r="329" spans="1:35" s="315" customFormat="1" ht="25.5" customHeight="1">
      <c r="A329" s="314"/>
      <c r="D329" s="241"/>
      <c r="E329" s="316"/>
      <c r="F329" s="247"/>
      <c r="G329" s="247"/>
      <c r="H329" s="247"/>
      <c r="I329" s="317"/>
      <c r="J329" s="318"/>
      <c r="K329" s="319"/>
      <c r="L329" s="318"/>
      <c r="M329" s="320"/>
      <c r="N329" s="321"/>
      <c r="O329" s="320"/>
      <c r="P329" s="322"/>
      <c r="Q329" s="322"/>
      <c r="R329" s="323"/>
      <c r="S329" s="320"/>
      <c r="T329" s="320"/>
      <c r="U329" s="324"/>
      <c r="V329" s="324"/>
      <c r="W329" s="325"/>
      <c r="X329" s="320"/>
      <c r="Y329" s="320"/>
      <c r="Z329" s="325"/>
      <c r="AA329" s="326"/>
      <c r="AB329" s="326"/>
      <c r="AC329" s="325"/>
      <c r="AD329" s="327"/>
      <c r="AE329" s="326"/>
      <c r="AF329" s="321"/>
      <c r="AG329" s="321"/>
      <c r="AH329" s="321"/>
      <c r="AI329" s="321"/>
    </row>
    <row r="330" spans="1:35" s="315" customFormat="1" ht="25.5" customHeight="1">
      <c r="A330" s="314"/>
      <c r="D330" s="241"/>
      <c r="E330" s="316"/>
      <c r="F330" s="247"/>
      <c r="G330" s="247"/>
      <c r="H330" s="247"/>
      <c r="I330" s="317"/>
      <c r="J330" s="318"/>
      <c r="K330" s="319"/>
      <c r="L330" s="318"/>
      <c r="M330" s="320"/>
      <c r="N330" s="321"/>
      <c r="O330" s="320"/>
      <c r="P330" s="322"/>
      <c r="Q330" s="322"/>
      <c r="R330" s="323"/>
      <c r="S330" s="320"/>
      <c r="T330" s="320"/>
      <c r="U330" s="324"/>
      <c r="V330" s="324"/>
      <c r="W330" s="325"/>
      <c r="X330" s="320"/>
      <c r="Y330" s="320"/>
      <c r="Z330" s="325"/>
      <c r="AA330" s="326"/>
      <c r="AB330" s="326"/>
      <c r="AC330" s="325"/>
      <c r="AD330" s="327"/>
      <c r="AE330" s="326"/>
      <c r="AF330" s="321"/>
      <c r="AG330" s="321"/>
      <c r="AH330" s="321"/>
      <c r="AI330" s="321"/>
    </row>
    <row r="331" spans="1:35" s="315" customFormat="1" ht="25.5" customHeight="1">
      <c r="A331" s="314"/>
      <c r="D331" s="241"/>
      <c r="E331" s="316"/>
      <c r="F331" s="247"/>
      <c r="G331" s="247"/>
      <c r="H331" s="247"/>
      <c r="I331" s="317"/>
      <c r="J331" s="318"/>
      <c r="K331" s="319"/>
      <c r="L331" s="318"/>
      <c r="M331" s="320"/>
      <c r="N331" s="321"/>
      <c r="O331" s="320"/>
      <c r="P331" s="322"/>
      <c r="Q331" s="322"/>
      <c r="R331" s="323"/>
      <c r="S331" s="320"/>
      <c r="T331" s="320"/>
      <c r="U331" s="324"/>
      <c r="V331" s="324"/>
      <c r="W331" s="325"/>
      <c r="X331" s="320"/>
      <c r="Y331" s="320"/>
      <c r="Z331" s="325"/>
      <c r="AA331" s="326"/>
      <c r="AB331" s="326"/>
      <c r="AC331" s="325"/>
      <c r="AD331" s="327"/>
      <c r="AE331" s="326"/>
      <c r="AF331" s="321"/>
      <c r="AG331" s="321"/>
      <c r="AH331" s="321"/>
      <c r="AI331" s="321"/>
    </row>
    <row r="332" spans="1:35" s="315" customFormat="1" ht="25.5" customHeight="1">
      <c r="A332" s="314"/>
      <c r="D332" s="241"/>
      <c r="E332" s="316"/>
      <c r="F332" s="247"/>
      <c r="G332" s="247"/>
      <c r="H332" s="247"/>
      <c r="I332" s="317"/>
      <c r="J332" s="318"/>
      <c r="K332" s="319"/>
      <c r="L332" s="318"/>
      <c r="M332" s="320"/>
      <c r="N332" s="321"/>
      <c r="O332" s="320"/>
      <c r="P332" s="322"/>
      <c r="Q332" s="322"/>
      <c r="R332" s="323"/>
      <c r="S332" s="320"/>
      <c r="T332" s="320"/>
      <c r="U332" s="324"/>
      <c r="V332" s="324"/>
      <c r="W332" s="325"/>
      <c r="X332" s="320"/>
      <c r="Y332" s="320"/>
      <c r="Z332" s="325"/>
      <c r="AA332" s="326"/>
      <c r="AB332" s="326"/>
      <c r="AC332" s="325"/>
      <c r="AD332" s="327"/>
      <c r="AE332" s="326"/>
      <c r="AF332" s="321"/>
      <c r="AG332" s="321"/>
      <c r="AH332" s="321"/>
      <c r="AI332" s="321"/>
    </row>
    <row r="333" spans="1:35" s="315" customFormat="1" ht="25.5" customHeight="1">
      <c r="A333" s="314"/>
      <c r="D333" s="241"/>
      <c r="E333" s="316"/>
      <c r="F333" s="247"/>
      <c r="G333" s="247"/>
      <c r="H333" s="247"/>
      <c r="I333" s="317"/>
      <c r="J333" s="318"/>
      <c r="K333" s="319"/>
      <c r="L333" s="318"/>
      <c r="M333" s="320"/>
      <c r="N333" s="321"/>
      <c r="O333" s="320"/>
      <c r="P333" s="322"/>
      <c r="Q333" s="322"/>
      <c r="R333" s="323"/>
      <c r="S333" s="320"/>
      <c r="T333" s="320"/>
      <c r="U333" s="324"/>
      <c r="V333" s="324"/>
      <c r="W333" s="325"/>
      <c r="X333" s="320"/>
      <c r="Y333" s="320"/>
      <c r="Z333" s="325"/>
      <c r="AA333" s="326"/>
      <c r="AB333" s="326"/>
      <c r="AC333" s="325"/>
      <c r="AD333" s="327"/>
      <c r="AE333" s="326"/>
      <c r="AF333" s="321"/>
      <c r="AG333" s="321"/>
      <c r="AH333" s="321"/>
      <c r="AI333" s="321"/>
    </row>
    <row r="334" spans="1:35" s="315" customFormat="1" ht="25.5" customHeight="1">
      <c r="A334" s="314"/>
      <c r="D334" s="241"/>
      <c r="E334" s="316"/>
      <c r="F334" s="247"/>
      <c r="G334" s="247"/>
      <c r="H334" s="247"/>
      <c r="I334" s="317"/>
      <c r="J334" s="318"/>
      <c r="K334" s="319"/>
      <c r="L334" s="318"/>
      <c r="M334" s="320"/>
      <c r="N334" s="321"/>
      <c r="O334" s="320"/>
      <c r="P334" s="322"/>
      <c r="Q334" s="322"/>
      <c r="R334" s="323"/>
      <c r="S334" s="320"/>
      <c r="T334" s="320"/>
      <c r="U334" s="324"/>
      <c r="V334" s="324"/>
      <c r="W334" s="325"/>
      <c r="X334" s="320"/>
      <c r="Y334" s="320"/>
      <c r="Z334" s="325"/>
      <c r="AA334" s="326"/>
      <c r="AB334" s="326"/>
      <c r="AC334" s="325"/>
      <c r="AD334" s="327"/>
      <c r="AE334" s="326"/>
      <c r="AF334" s="321"/>
      <c r="AG334" s="321"/>
      <c r="AH334" s="321"/>
      <c r="AI334" s="321"/>
    </row>
    <row r="335" spans="1:35" s="315" customFormat="1" ht="25.5" customHeight="1">
      <c r="A335" s="314"/>
      <c r="D335" s="241"/>
      <c r="E335" s="316"/>
      <c r="F335" s="247"/>
      <c r="G335" s="247"/>
      <c r="H335" s="247"/>
      <c r="I335" s="317"/>
      <c r="J335" s="318"/>
      <c r="K335" s="319"/>
      <c r="L335" s="318"/>
      <c r="M335" s="320"/>
      <c r="N335" s="321"/>
      <c r="O335" s="320"/>
      <c r="P335" s="322"/>
      <c r="Q335" s="322"/>
      <c r="R335" s="323"/>
      <c r="S335" s="320"/>
      <c r="T335" s="320"/>
      <c r="U335" s="324"/>
      <c r="V335" s="324"/>
      <c r="W335" s="325"/>
      <c r="X335" s="320"/>
      <c r="Y335" s="320"/>
      <c r="Z335" s="325"/>
      <c r="AA335" s="326"/>
      <c r="AB335" s="326"/>
      <c r="AC335" s="325"/>
      <c r="AD335" s="327"/>
      <c r="AE335" s="326"/>
      <c r="AF335" s="321"/>
      <c r="AG335" s="321"/>
      <c r="AH335" s="321"/>
      <c r="AI335" s="321"/>
    </row>
    <row r="336" spans="1:35" s="315" customFormat="1" ht="25.5" customHeight="1">
      <c r="A336" s="314"/>
      <c r="D336" s="241"/>
      <c r="E336" s="316"/>
      <c r="F336" s="247"/>
      <c r="G336" s="247"/>
      <c r="H336" s="247"/>
      <c r="I336" s="317"/>
      <c r="J336" s="318"/>
      <c r="K336" s="319"/>
      <c r="L336" s="318"/>
      <c r="M336" s="320"/>
      <c r="N336" s="321"/>
      <c r="O336" s="320"/>
      <c r="P336" s="322"/>
      <c r="Q336" s="322"/>
      <c r="R336" s="323"/>
      <c r="S336" s="320"/>
      <c r="T336" s="320"/>
      <c r="U336" s="324"/>
      <c r="V336" s="324"/>
      <c r="W336" s="325"/>
      <c r="X336" s="320"/>
      <c r="Y336" s="320"/>
      <c r="Z336" s="325"/>
      <c r="AA336" s="326"/>
      <c r="AB336" s="326"/>
      <c r="AC336" s="325"/>
      <c r="AD336" s="327"/>
      <c r="AE336" s="326"/>
      <c r="AF336" s="321"/>
      <c r="AG336" s="321"/>
      <c r="AH336" s="321"/>
      <c r="AI336" s="321"/>
    </row>
    <row r="337" spans="1:35" s="315" customFormat="1" ht="25.5" customHeight="1">
      <c r="A337" s="314"/>
      <c r="D337" s="241"/>
      <c r="E337" s="316"/>
      <c r="F337" s="247"/>
      <c r="G337" s="247"/>
      <c r="H337" s="247"/>
      <c r="I337" s="317"/>
      <c r="J337" s="318"/>
      <c r="K337" s="319"/>
      <c r="L337" s="318"/>
      <c r="M337" s="320"/>
      <c r="N337" s="321"/>
      <c r="O337" s="320"/>
      <c r="P337" s="322"/>
      <c r="Q337" s="322"/>
      <c r="R337" s="323"/>
      <c r="S337" s="320"/>
      <c r="T337" s="320"/>
      <c r="U337" s="324"/>
      <c r="V337" s="324"/>
      <c r="W337" s="325"/>
      <c r="X337" s="320"/>
      <c r="Y337" s="320"/>
      <c r="Z337" s="325"/>
      <c r="AA337" s="326"/>
      <c r="AB337" s="326"/>
      <c r="AC337" s="325"/>
      <c r="AD337" s="327"/>
      <c r="AE337" s="326"/>
      <c r="AF337" s="321"/>
      <c r="AG337" s="321"/>
      <c r="AH337" s="321"/>
      <c r="AI337" s="321"/>
    </row>
    <row r="338" spans="1:35" s="315" customFormat="1" ht="25.5" customHeight="1">
      <c r="A338" s="314"/>
      <c r="D338" s="241"/>
      <c r="E338" s="316"/>
      <c r="F338" s="247"/>
      <c r="G338" s="247"/>
      <c r="H338" s="247"/>
      <c r="I338" s="317"/>
      <c r="J338" s="318"/>
      <c r="K338" s="319"/>
      <c r="L338" s="318"/>
      <c r="M338" s="320"/>
      <c r="N338" s="321"/>
      <c r="O338" s="320"/>
      <c r="P338" s="322"/>
      <c r="Q338" s="322"/>
      <c r="R338" s="323"/>
      <c r="S338" s="320"/>
      <c r="T338" s="320"/>
      <c r="U338" s="324"/>
      <c r="V338" s="324"/>
      <c r="W338" s="325"/>
      <c r="X338" s="320"/>
      <c r="Y338" s="320"/>
      <c r="Z338" s="325"/>
      <c r="AA338" s="326"/>
      <c r="AB338" s="326"/>
      <c r="AC338" s="325"/>
      <c r="AD338" s="327"/>
      <c r="AE338" s="326"/>
      <c r="AF338" s="321"/>
      <c r="AG338" s="321"/>
      <c r="AH338" s="321"/>
      <c r="AI338" s="321"/>
    </row>
  </sheetData>
  <mergeCells count="22">
    <mergeCell ref="F16:I16"/>
    <mergeCell ref="F17:I17"/>
    <mergeCell ref="F18:I18"/>
    <mergeCell ref="F19:I19"/>
    <mergeCell ref="F3:I3"/>
    <mergeCell ref="F4:I4"/>
    <mergeCell ref="F5:I5"/>
    <mergeCell ref="F6:I6"/>
    <mergeCell ref="F7:I7"/>
    <mergeCell ref="F8:I8"/>
    <mergeCell ref="F9:I9"/>
    <mergeCell ref="F10:I10"/>
    <mergeCell ref="F11:I11"/>
    <mergeCell ref="F12:I12"/>
    <mergeCell ref="F13:I13"/>
    <mergeCell ref="F14:I14"/>
    <mergeCell ref="F15:I15"/>
    <mergeCell ref="B1:B2"/>
    <mergeCell ref="C1:C2"/>
    <mergeCell ref="D1:D2"/>
    <mergeCell ref="E1:E2"/>
    <mergeCell ref="F1:I2"/>
  </mergeCells>
  <phoneticPr fontId="13"/>
  <printOptions horizontalCentered="1"/>
  <pageMargins left="0.39370078740157483" right="0.39370078740157483" top="1.1811023622047245" bottom="0.59055118110236227" header="0.51181102362204722" footer="0.19685039370078741"/>
  <pageSetup paperSize="9" scale="70" orientation="portrait" r:id="rId1"/>
  <headerFooter alignWithMargins="0"/>
  <colBreaks count="2" manualBreakCount="2">
    <brk id="9" max="37" man="1"/>
    <brk id="32" max="95" man="1"/>
  </colBreaks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57D3FF"/>
  </sheetPr>
  <dimension ref="A1:U796"/>
  <sheetViews>
    <sheetView showGridLines="0" showZeros="0" tabSelected="1" view="pageBreakPreview" zoomScaleNormal="100" zoomScaleSheetLayoutView="100" workbookViewId="0">
      <pane xSplit="5" topLeftCell="F1" activePane="topRight" state="frozen"/>
      <selection activeCell="C25" sqref="C25:E26"/>
      <selection pane="topRight" activeCell="B11" sqref="B11"/>
    </sheetView>
  </sheetViews>
  <sheetFormatPr defaultColWidth="9" defaultRowHeight="12.75" customHeight="1"/>
  <cols>
    <col min="1" max="1" width="4.625" style="376" customWidth="1"/>
    <col min="2" max="2" width="25.625" style="357" customWidth="1"/>
    <col min="3" max="3" width="30.625" style="357" customWidth="1"/>
    <col min="4" max="4" width="11.625" style="377" customWidth="1"/>
    <col min="5" max="5" width="5.625" style="378" customWidth="1"/>
    <col min="6" max="6" width="15.625" style="379" customWidth="1"/>
    <col min="7" max="7" width="18.625" style="379" customWidth="1"/>
    <col min="8" max="8" width="13.625" style="380" customWidth="1"/>
    <col min="9" max="9" width="13.625" style="381" customWidth="1"/>
    <col min="10" max="10" width="1.875" style="353" customWidth="1"/>
    <col min="11" max="11" width="9" style="382"/>
    <col min="12" max="12" width="10.125" style="355" bestFit="1" customWidth="1"/>
    <col min="13" max="13" width="1.875" style="353" customWidth="1"/>
    <col min="14" max="21" width="9" style="356"/>
    <col min="22" max="16384" width="9" style="357"/>
  </cols>
  <sheetData>
    <row r="1" spans="1:13" s="472" customFormat="1" ht="15" customHeight="1">
      <c r="A1" s="470"/>
      <c r="B1" s="940" t="s">
        <v>143</v>
      </c>
      <c r="C1" s="942" t="s">
        <v>163</v>
      </c>
      <c r="D1" s="943" t="s">
        <v>144</v>
      </c>
      <c r="E1" s="945" t="s">
        <v>145</v>
      </c>
      <c r="F1" s="947" t="s">
        <v>164</v>
      </c>
      <c r="G1" s="948"/>
      <c r="H1" s="948"/>
      <c r="I1" s="949"/>
      <c r="J1" s="471"/>
      <c r="K1" s="471"/>
      <c r="L1" s="471"/>
      <c r="M1" s="471"/>
    </row>
    <row r="2" spans="1:13" s="472" customFormat="1" ht="15.75" customHeight="1">
      <c r="A2" s="473"/>
      <c r="B2" s="941"/>
      <c r="C2" s="942"/>
      <c r="D2" s="944"/>
      <c r="E2" s="946"/>
      <c r="F2" s="950"/>
      <c r="G2" s="951"/>
      <c r="H2" s="951"/>
      <c r="I2" s="952"/>
      <c r="J2" s="471"/>
      <c r="K2" s="471"/>
    </row>
    <row r="3" spans="1:13" s="472" customFormat="1" ht="28.5" customHeight="1">
      <c r="A3" s="827"/>
      <c r="B3" s="826" t="s">
        <v>577</v>
      </c>
      <c r="C3" s="362"/>
      <c r="D3" s="828"/>
      <c r="E3" s="829"/>
      <c r="F3" s="937"/>
      <c r="G3" s="938"/>
      <c r="H3" s="938"/>
      <c r="I3" s="939"/>
      <c r="J3" s="471"/>
      <c r="K3" s="471"/>
    </row>
    <row r="4" spans="1:13" s="472" customFormat="1" ht="28.5" customHeight="1">
      <c r="A4" s="827">
        <v>1</v>
      </c>
      <c r="B4" s="833" t="s">
        <v>464</v>
      </c>
      <c r="C4" s="834"/>
      <c r="D4" s="835"/>
      <c r="E4" s="836"/>
      <c r="F4" s="937"/>
      <c r="G4" s="938"/>
      <c r="H4" s="938"/>
      <c r="I4" s="939"/>
      <c r="J4" s="471"/>
      <c r="K4" s="471"/>
    </row>
    <row r="5" spans="1:13" s="472" customFormat="1" ht="28.5" customHeight="1">
      <c r="A5" s="827"/>
      <c r="B5" s="830" t="s">
        <v>467</v>
      </c>
      <c r="C5" s="831" t="s">
        <v>471</v>
      </c>
      <c r="D5" s="838">
        <v>79.5</v>
      </c>
      <c r="E5" s="836" t="s">
        <v>465</v>
      </c>
      <c r="F5" s="937"/>
      <c r="G5" s="938"/>
      <c r="H5" s="938"/>
      <c r="I5" s="939"/>
      <c r="J5" s="471"/>
      <c r="K5" s="471"/>
    </row>
    <row r="6" spans="1:13" s="472" customFormat="1" ht="28.5" customHeight="1">
      <c r="A6" s="827"/>
      <c r="B6" s="832" t="s">
        <v>468</v>
      </c>
      <c r="C6" s="831"/>
      <c r="D6" s="838">
        <v>79.5</v>
      </c>
      <c r="E6" s="836" t="s">
        <v>465</v>
      </c>
      <c r="F6" s="937"/>
      <c r="G6" s="938"/>
      <c r="H6" s="938"/>
      <c r="I6" s="939"/>
      <c r="J6" s="471"/>
      <c r="K6" s="471"/>
    </row>
    <row r="7" spans="1:13" s="472" customFormat="1" ht="28.5" customHeight="1">
      <c r="A7" s="827"/>
      <c r="B7" s="830" t="s">
        <v>469</v>
      </c>
      <c r="C7" s="831"/>
      <c r="D7" s="838">
        <v>79.5</v>
      </c>
      <c r="E7" s="836" t="s">
        <v>465</v>
      </c>
      <c r="F7" s="937"/>
      <c r="G7" s="938"/>
      <c r="H7" s="938"/>
      <c r="I7" s="939"/>
      <c r="J7" s="471"/>
      <c r="K7" s="471"/>
    </row>
    <row r="8" spans="1:13" s="472" customFormat="1" ht="28.5" customHeight="1">
      <c r="A8" s="827"/>
      <c r="B8" s="833"/>
      <c r="C8" s="840"/>
      <c r="D8" s="837"/>
      <c r="E8" s="836"/>
      <c r="F8" s="937"/>
      <c r="G8" s="938"/>
      <c r="H8" s="938"/>
      <c r="I8" s="939"/>
      <c r="J8" s="471"/>
      <c r="K8" s="471"/>
    </row>
    <row r="9" spans="1:13" s="472" customFormat="1" ht="28.5" customHeight="1">
      <c r="A9" s="827"/>
      <c r="B9" s="841"/>
      <c r="C9" s="834"/>
      <c r="D9" s="835"/>
      <c r="E9" s="836"/>
      <c r="F9" s="937"/>
      <c r="G9" s="938"/>
      <c r="H9" s="938"/>
      <c r="I9" s="939"/>
      <c r="J9" s="471"/>
      <c r="K9" s="471"/>
    </row>
    <row r="10" spans="1:13" s="472" customFormat="1" ht="28.5" customHeight="1">
      <c r="A10" s="827"/>
      <c r="B10" s="833"/>
      <c r="C10" s="840"/>
      <c r="D10" s="837"/>
      <c r="E10" s="836"/>
      <c r="F10" s="937"/>
      <c r="G10" s="938"/>
      <c r="H10" s="938"/>
      <c r="I10" s="939"/>
      <c r="J10" s="471"/>
      <c r="K10" s="471"/>
    </row>
    <row r="11" spans="1:13" s="472" customFormat="1" ht="28.5" customHeight="1">
      <c r="A11" s="827"/>
      <c r="B11" s="833"/>
      <c r="C11" s="840"/>
      <c r="D11" s="839"/>
      <c r="E11" s="836"/>
      <c r="F11" s="937"/>
      <c r="G11" s="938"/>
      <c r="H11" s="938"/>
      <c r="I11" s="939"/>
      <c r="J11" s="471"/>
      <c r="K11" s="471"/>
    </row>
    <row r="12" spans="1:13" s="472" customFormat="1" ht="28.5" customHeight="1">
      <c r="A12" s="827"/>
      <c r="B12" s="833"/>
      <c r="C12" s="840"/>
      <c r="D12" s="839"/>
      <c r="E12" s="836"/>
      <c r="F12" s="937"/>
      <c r="G12" s="938"/>
      <c r="H12" s="938"/>
      <c r="I12" s="939"/>
      <c r="J12" s="471"/>
      <c r="K12" s="471"/>
    </row>
    <row r="13" spans="1:13" s="472" customFormat="1" ht="28.5" customHeight="1">
      <c r="A13" s="827"/>
      <c r="B13" s="833"/>
      <c r="C13" s="840"/>
      <c r="D13" s="837"/>
      <c r="E13" s="836"/>
      <c r="F13" s="937"/>
      <c r="G13" s="938"/>
      <c r="H13" s="938"/>
      <c r="I13" s="939"/>
      <c r="J13" s="471"/>
      <c r="K13" s="471"/>
    </row>
    <row r="14" spans="1:13" s="472" customFormat="1" ht="28.5" customHeight="1">
      <c r="A14" s="827"/>
      <c r="B14" s="833"/>
      <c r="C14" s="842"/>
      <c r="D14" s="839"/>
      <c r="E14" s="836"/>
      <c r="F14" s="937"/>
      <c r="G14" s="938"/>
      <c r="H14" s="938"/>
      <c r="I14" s="939"/>
      <c r="J14" s="471"/>
      <c r="K14" s="471"/>
    </row>
    <row r="15" spans="1:13" s="472" customFormat="1" ht="28.5" customHeight="1">
      <c r="A15" s="827"/>
      <c r="B15" s="833"/>
      <c r="C15" s="834"/>
      <c r="D15" s="839"/>
      <c r="E15" s="836"/>
      <c r="F15" s="937"/>
      <c r="G15" s="938"/>
      <c r="H15" s="938"/>
      <c r="I15" s="939"/>
      <c r="J15" s="471"/>
      <c r="K15" s="471"/>
    </row>
    <row r="16" spans="1:13" s="472" customFormat="1" ht="28.5" customHeight="1">
      <c r="A16" s="827"/>
      <c r="B16" s="833"/>
      <c r="C16" s="834"/>
      <c r="D16" s="843"/>
      <c r="E16" s="836"/>
      <c r="F16" s="937"/>
      <c r="G16" s="938"/>
      <c r="H16" s="938"/>
      <c r="I16" s="939"/>
      <c r="J16" s="471"/>
      <c r="K16" s="471"/>
    </row>
    <row r="17" spans="1:11" s="472" customFormat="1" ht="28.5" customHeight="1">
      <c r="A17" s="827"/>
      <c r="B17" s="841"/>
      <c r="C17" s="834"/>
      <c r="D17" s="835"/>
      <c r="E17" s="836"/>
      <c r="F17" s="937"/>
      <c r="G17" s="938"/>
      <c r="H17" s="938"/>
      <c r="I17" s="939"/>
      <c r="J17" s="471"/>
      <c r="K17" s="471"/>
    </row>
    <row r="18" spans="1:11" s="472" customFormat="1" ht="28.5" customHeight="1">
      <c r="A18" s="827"/>
      <c r="B18" s="833"/>
      <c r="C18" s="834"/>
      <c r="D18" s="835"/>
      <c r="E18" s="836"/>
      <c r="F18" s="937"/>
      <c r="G18" s="938"/>
      <c r="H18" s="938"/>
      <c r="I18" s="939"/>
      <c r="J18" s="471"/>
      <c r="K18" s="471"/>
    </row>
    <row r="19" spans="1:11" s="472" customFormat="1" ht="28.5" customHeight="1">
      <c r="A19" s="827">
        <v>2</v>
      </c>
      <c r="B19" s="844" t="s">
        <v>479</v>
      </c>
      <c r="C19" s="845"/>
      <c r="D19" s="835"/>
      <c r="E19" s="836"/>
      <c r="F19" s="937"/>
      <c r="G19" s="938"/>
      <c r="H19" s="938"/>
      <c r="I19" s="939"/>
      <c r="J19" s="471"/>
      <c r="K19" s="471"/>
    </row>
    <row r="20" spans="1:11" s="472" customFormat="1" ht="28.5" customHeight="1">
      <c r="A20" s="827"/>
      <c r="B20" s="833" t="s">
        <v>487</v>
      </c>
      <c r="C20" s="845" t="s">
        <v>522</v>
      </c>
      <c r="D20" s="843">
        <v>8</v>
      </c>
      <c r="E20" s="836" t="s">
        <v>488</v>
      </c>
      <c r="F20" s="937"/>
      <c r="G20" s="938"/>
      <c r="H20" s="938"/>
      <c r="I20" s="939"/>
      <c r="J20" s="471"/>
      <c r="K20" s="471"/>
    </row>
    <row r="21" spans="1:11" s="472" customFormat="1" ht="28.5" customHeight="1">
      <c r="A21" s="827"/>
      <c r="B21" s="846" t="s">
        <v>523</v>
      </c>
      <c r="C21" s="847" t="s">
        <v>565</v>
      </c>
      <c r="D21" s="843">
        <f>69.7-2.8</f>
        <v>66.900000000000006</v>
      </c>
      <c r="E21" s="836" t="s">
        <v>465</v>
      </c>
      <c r="F21" s="937"/>
      <c r="G21" s="938"/>
      <c r="H21" s="938"/>
      <c r="I21" s="939"/>
      <c r="J21" s="471"/>
      <c r="K21" s="471"/>
    </row>
    <row r="22" spans="1:11" s="472" customFormat="1" ht="28.5" customHeight="1">
      <c r="A22" s="827"/>
      <c r="B22" s="844" t="s">
        <v>533</v>
      </c>
      <c r="C22" s="845" t="s">
        <v>534</v>
      </c>
      <c r="D22" s="854">
        <f>1.4+4.9</f>
        <v>6.3000000000000007</v>
      </c>
      <c r="E22" s="836" t="s">
        <v>535</v>
      </c>
      <c r="F22" s="937"/>
      <c r="G22" s="938"/>
      <c r="H22" s="938"/>
      <c r="I22" s="939"/>
      <c r="J22" s="471"/>
      <c r="K22" s="471"/>
    </row>
    <row r="23" spans="1:11" s="472" customFormat="1" ht="28.5" customHeight="1">
      <c r="A23" s="827"/>
      <c r="B23" s="844" t="s">
        <v>536</v>
      </c>
      <c r="C23" s="845" t="s">
        <v>537</v>
      </c>
      <c r="D23" s="854">
        <v>2.8</v>
      </c>
      <c r="E23" s="836" t="s">
        <v>535</v>
      </c>
      <c r="F23" s="937"/>
      <c r="G23" s="938"/>
      <c r="H23" s="938"/>
      <c r="I23" s="939"/>
      <c r="J23" s="471"/>
      <c r="K23" s="471"/>
    </row>
    <row r="24" spans="1:11" s="472" customFormat="1" ht="28.5" customHeight="1">
      <c r="A24" s="827"/>
      <c r="B24" s="844"/>
      <c r="C24" s="845"/>
      <c r="D24" s="854"/>
      <c r="E24" s="836"/>
      <c r="F24" s="937"/>
      <c r="G24" s="938"/>
      <c r="H24" s="938"/>
      <c r="I24" s="939"/>
      <c r="J24" s="471"/>
      <c r="K24" s="471"/>
    </row>
    <row r="25" spans="1:11" s="472" customFormat="1" ht="28.5" customHeight="1">
      <c r="A25" s="827"/>
      <c r="B25" s="844"/>
      <c r="C25" s="845"/>
      <c r="D25" s="854"/>
      <c r="E25" s="836"/>
      <c r="F25" s="937"/>
      <c r="G25" s="938"/>
      <c r="H25" s="938"/>
      <c r="I25" s="939"/>
      <c r="J25" s="471"/>
      <c r="K25" s="471"/>
    </row>
    <row r="26" spans="1:11" s="472" customFormat="1" ht="28.5" customHeight="1">
      <c r="A26" s="827"/>
      <c r="B26" s="833"/>
      <c r="C26" s="845"/>
      <c r="D26" s="843"/>
      <c r="E26" s="836"/>
      <c r="F26" s="937"/>
      <c r="G26" s="938"/>
      <c r="H26" s="938"/>
      <c r="I26" s="939"/>
      <c r="J26" s="471"/>
      <c r="K26" s="471"/>
    </row>
    <row r="27" spans="1:11" s="472" customFormat="1" ht="28.5" customHeight="1">
      <c r="A27" s="827"/>
      <c r="B27" s="833"/>
      <c r="C27" s="845"/>
      <c r="D27" s="843"/>
      <c r="E27" s="836"/>
      <c r="F27" s="937"/>
      <c r="G27" s="938"/>
      <c r="H27" s="938"/>
      <c r="I27" s="939"/>
      <c r="J27" s="471"/>
      <c r="K27" s="471"/>
    </row>
    <row r="28" spans="1:11" s="472" customFormat="1" ht="28.5" customHeight="1">
      <c r="A28" s="827"/>
      <c r="B28" s="833"/>
      <c r="C28" s="845"/>
      <c r="D28" s="843"/>
      <c r="E28" s="836"/>
      <c r="F28" s="937"/>
      <c r="G28" s="938"/>
      <c r="H28" s="938"/>
      <c r="I28" s="939"/>
      <c r="J28" s="471"/>
      <c r="K28" s="471"/>
    </row>
    <row r="29" spans="1:11" s="472" customFormat="1" ht="28.5" customHeight="1">
      <c r="A29" s="827"/>
      <c r="B29" s="833"/>
      <c r="C29" s="842"/>
      <c r="D29" s="843"/>
      <c r="E29" s="836"/>
      <c r="F29" s="937"/>
      <c r="G29" s="938"/>
      <c r="H29" s="938"/>
      <c r="I29" s="939"/>
      <c r="J29" s="471"/>
      <c r="K29" s="471"/>
    </row>
    <row r="30" spans="1:11" s="472" customFormat="1" ht="28.5" customHeight="1">
      <c r="A30" s="827"/>
      <c r="B30" s="858"/>
      <c r="C30" s="859"/>
      <c r="D30" s="850"/>
      <c r="E30" s="836"/>
      <c r="F30" s="937"/>
      <c r="G30" s="938"/>
      <c r="H30" s="938"/>
      <c r="I30" s="939"/>
      <c r="J30" s="471"/>
      <c r="K30" s="471"/>
    </row>
    <row r="31" spans="1:11" s="472" customFormat="1" ht="28.5" customHeight="1">
      <c r="A31" s="827"/>
      <c r="B31" s="846"/>
      <c r="C31" s="847"/>
      <c r="D31" s="843"/>
      <c r="E31" s="836"/>
      <c r="F31" s="937"/>
      <c r="G31" s="938"/>
      <c r="H31" s="938"/>
      <c r="I31" s="939"/>
      <c r="J31" s="471"/>
      <c r="K31" s="471"/>
    </row>
    <row r="32" spans="1:11" s="472" customFormat="1" ht="28.5" customHeight="1">
      <c r="A32" s="827"/>
      <c r="B32" s="844"/>
      <c r="C32" s="834"/>
      <c r="D32" s="843"/>
      <c r="E32" s="836"/>
      <c r="F32" s="937"/>
      <c r="G32" s="938"/>
      <c r="H32" s="938"/>
      <c r="I32" s="939"/>
      <c r="J32" s="471"/>
      <c r="K32" s="471"/>
    </row>
    <row r="33" spans="1:11" s="472" customFormat="1" ht="28.5" customHeight="1">
      <c r="A33" s="827"/>
      <c r="B33" s="841"/>
      <c r="C33" s="834"/>
      <c r="D33" s="835"/>
      <c r="E33" s="836"/>
      <c r="F33" s="937"/>
      <c r="G33" s="938"/>
      <c r="H33" s="938"/>
      <c r="I33" s="939"/>
      <c r="J33" s="471"/>
      <c r="K33" s="471"/>
    </row>
    <row r="34" spans="1:11" s="472" customFormat="1" ht="28.5" customHeight="1">
      <c r="A34" s="827"/>
      <c r="B34" s="846"/>
      <c r="C34" s="845"/>
      <c r="D34" s="850"/>
      <c r="E34" s="836"/>
      <c r="F34" s="937"/>
      <c r="G34" s="938"/>
      <c r="H34" s="938"/>
      <c r="I34" s="939"/>
      <c r="J34" s="471"/>
      <c r="K34" s="471"/>
    </row>
    <row r="35" spans="1:11" s="472" customFormat="1" ht="28.5" customHeight="1">
      <c r="A35" s="827">
        <v>3</v>
      </c>
      <c r="B35" s="846" t="s">
        <v>480</v>
      </c>
      <c r="C35" s="845"/>
      <c r="D35" s="838"/>
      <c r="E35" s="836"/>
      <c r="F35" s="937"/>
      <c r="G35" s="938"/>
      <c r="H35" s="938"/>
      <c r="I35" s="939"/>
      <c r="J35" s="471"/>
      <c r="K35" s="471"/>
    </row>
    <row r="36" spans="1:11" s="472" customFormat="1" ht="28.5" customHeight="1">
      <c r="A36" s="827"/>
      <c r="B36" s="833" t="s">
        <v>503</v>
      </c>
      <c r="C36" s="842" t="s">
        <v>504</v>
      </c>
      <c r="D36" s="839">
        <v>1</v>
      </c>
      <c r="E36" s="836" t="s">
        <v>158</v>
      </c>
      <c r="F36" s="937"/>
      <c r="G36" s="938"/>
      <c r="H36" s="938"/>
      <c r="I36" s="939"/>
      <c r="J36" s="471"/>
      <c r="K36" s="471"/>
    </row>
    <row r="37" spans="1:11" s="472" customFormat="1" ht="28.5" customHeight="1">
      <c r="A37" s="827"/>
      <c r="B37" s="846" t="s">
        <v>481</v>
      </c>
      <c r="C37" s="848" t="s">
        <v>482</v>
      </c>
      <c r="D37" s="839">
        <v>2</v>
      </c>
      <c r="E37" s="836" t="s">
        <v>483</v>
      </c>
      <c r="F37" s="937"/>
      <c r="G37" s="938"/>
      <c r="H37" s="938"/>
      <c r="I37" s="939"/>
      <c r="J37" s="471"/>
      <c r="K37" s="471"/>
    </row>
    <row r="38" spans="1:11" s="472" customFormat="1" ht="28.5" customHeight="1">
      <c r="A38" s="827"/>
      <c r="B38" s="846"/>
      <c r="C38" s="848" t="s">
        <v>521</v>
      </c>
      <c r="D38" s="839">
        <v>2</v>
      </c>
      <c r="E38" s="836" t="s">
        <v>483</v>
      </c>
      <c r="F38" s="937"/>
      <c r="G38" s="938"/>
      <c r="H38" s="938"/>
      <c r="I38" s="939"/>
      <c r="J38" s="471"/>
      <c r="K38" s="471"/>
    </row>
    <row r="39" spans="1:11" s="472" customFormat="1" ht="28.5" customHeight="1">
      <c r="A39" s="827"/>
      <c r="B39" s="846"/>
      <c r="C39" s="848" t="s">
        <v>484</v>
      </c>
      <c r="D39" s="839">
        <v>2</v>
      </c>
      <c r="E39" s="836" t="s">
        <v>483</v>
      </c>
      <c r="F39" s="937"/>
      <c r="G39" s="938"/>
      <c r="H39" s="938"/>
      <c r="I39" s="939"/>
      <c r="J39" s="471"/>
      <c r="K39" s="471"/>
    </row>
    <row r="40" spans="1:11" s="472" customFormat="1" ht="28.5" customHeight="1">
      <c r="A40" s="827"/>
      <c r="B40" s="846" t="s">
        <v>485</v>
      </c>
      <c r="C40" s="848" t="s">
        <v>486</v>
      </c>
      <c r="D40" s="839">
        <v>6</v>
      </c>
      <c r="E40" s="836" t="s">
        <v>483</v>
      </c>
      <c r="F40" s="937"/>
      <c r="G40" s="938"/>
      <c r="H40" s="938"/>
      <c r="I40" s="939"/>
      <c r="J40" s="471"/>
      <c r="K40" s="471"/>
    </row>
    <row r="41" spans="1:11" s="472" customFormat="1" ht="28.5" customHeight="1">
      <c r="A41" s="827"/>
      <c r="B41" s="846" t="s">
        <v>496</v>
      </c>
      <c r="C41" s="848" t="s">
        <v>566</v>
      </c>
      <c r="D41" s="839">
        <v>8</v>
      </c>
      <c r="E41" s="836" t="s">
        <v>488</v>
      </c>
      <c r="F41" s="937"/>
      <c r="G41" s="938"/>
      <c r="H41" s="938"/>
      <c r="I41" s="939"/>
      <c r="J41" s="471"/>
      <c r="K41" s="471"/>
    </row>
    <row r="42" spans="1:11" s="472" customFormat="1" ht="28.5" customHeight="1">
      <c r="A42" s="827"/>
      <c r="B42" s="846"/>
      <c r="C42" s="848"/>
      <c r="D42" s="839"/>
      <c r="E42" s="836"/>
      <c r="F42" s="937"/>
      <c r="G42" s="938"/>
      <c r="H42" s="938"/>
      <c r="I42" s="939"/>
      <c r="J42" s="471"/>
      <c r="K42" s="471"/>
    </row>
    <row r="43" spans="1:11" s="472" customFormat="1" ht="28.5" customHeight="1">
      <c r="A43" s="827"/>
      <c r="B43" s="846"/>
      <c r="C43" s="848"/>
      <c r="D43" s="839"/>
      <c r="E43" s="836"/>
      <c r="F43" s="937"/>
      <c r="G43" s="938"/>
      <c r="H43" s="938"/>
      <c r="I43" s="939"/>
      <c r="J43" s="471"/>
      <c r="K43" s="471"/>
    </row>
    <row r="44" spans="1:11" s="472" customFormat="1" ht="28.5" customHeight="1">
      <c r="A44" s="827"/>
      <c r="B44" s="844"/>
      <c r="C44" s="848"/>
      <c r="D44" s="838"/>
      <c r="E44" s="836"/>
      <c r="F44" s="937"/>
      <c r="G44" s="938"/>
      <c r="H44" s="938"/>
      <c r="I44" s="939"/>
      <c r="J44" s="471"/>
      <c r="K44" s="471"/>
    </row>
    <row r="45" spans="1:11" s="472" customFormat="1" ht="28.5" customHeight="1">
      <c r="A45" s="827"/>
      <c r="B45" s="833"/>
      <c r="C45" s="834"/>
      <c r="D45" s="835"/>
      <c r="E45" s="836"/>
      <c r="F45" s="937"/>
      <c r="G45" s="938"/>
      <c r="H45" s="938"/>
      <c r="I45" s="939"/>
      <c r="J45" s="471"/>
      <c r="K45" s="471"/>
    </row>
    <row r="46" spans="1:11" s="472" customFormat="1" ht="28.5" customHeight="1">
      <c r="A46" s="827"/>
      <c r="B46" s="846"/>
      <c r="C46" s="847"/>
      <c r="D46" s="839"/>
      <c r="E46" s="836"/>
      <c r="F46" s="937"/>
      <c r="G46" s="938"/>
      <c r="H46" s="938"/>
      <c r="I46" s="939"/>
      <c r="J46" s="471"/>
      <c r="K46" s="471"/>
    </row>
    <row r="47" spans="1:11" s="472" customFormat="1" ht="28.5" customHeight="1">
      <c r="A47" s="827"/>
      <c r="B47" s="844"/>
      <c r="C47" s="848"/>
      <c r="D47" s="838"/>
      <c r="E47" s="836"/>
      <c r="F47" s="937"/>
      <c r="G47" s="938"/>
      <c r="H47" s="938"/>
      <c r="I47" s="939"/>
      <c r="J47" s="471"/>
      <c r="K47" s="471"/>
    </row>
    <row r="48" spans="1:11" s="472" customFormat="1" ht="28.5" customHeight="1">
      <c r="A48" s="827"/>
      <c r="B48" s="833"/>
      <c r="C48" s="834"/>
      <c r="D48" s="835"/>
      <c r="E48" s="836"/>
      <c r="F48" s="937"/>
      <c r="G48" s="938"/>
      <c r="H48" s="938"/>
      <c r="I48" s="939"/>
      <c r="J48" s="471"/>
      <c r="K48" s="471"/>
    </row>
    <row r="49" spans="1:11" s="472" customFormat="1" ht="28.5" customHeight="1">
      <c r="A49" s="827"/>
      <c r="B49" s="841"/>
      <c r="C49" s="834"/>
      <c r="D49" s="835"/>
      <c r="E49" s="836"/>
      <c r="F49" s="937"/>
      <c r="G49" s="938"/>
      <c r="H49" s="938"/>
      <c r="I49" s="939"/>
      <c r="J49" s="471"/>
      <c r="K49" s="471"/>
    </row>
    <row r="50" spans="1:11" s="472" customFormat="1" ht="28.5" customHeight="1">
      <c r="A50" s="827"/>
      <c r="B50" s="833"/>
      <c r="C50" s="842"/>
      <c r="D50" s="849"/>
      <c r="E50" s="836"/>
      <c r="F50" s="937"/>
      <c r="G50" s="938"/>
      <c r="H50" s="938"/>
      <c r="I50" s="939"/>
      <c r="J50" s="471"/>
      <c r="K50" s="471"/>
    </row>
    <row r="51" spans="1:11" s="472" customFormat="1" ht="28.5" customHeight="1">
      <c r="A51" s="827">
        <v>4</v>
      </c>
      <c r="B51" s="833" t="s">
        <v>492</v>
      </c>
      <c r="C51" s="834"/>
      <c r="D51" s="835"/>
      <c r="E51" s="836"/>
      <c r="F51" s="937"/>
      <c r="G51" s="938"/>
      <c r="H51" s="938"/>
      <c r="I51" s="939"/>
      <c r="J51" s="471"/>
      <c r="K51" s="471"/>
    </row>
    <row r="52" spans="1:11" s="472" customFormat="1" ht="28.5" customHeight="1">
      <c r="A52" s="827"/>
      <c r="B52" s="844" t="s">
        <v>538</v>
      </c>
      <c r="C52" s="848"/>
      <c r="D52" s="850">
        <v>32</v>
      </c>
      <c r="E52" s="836" t="s">
        <v>465</v>
      </c>
      <c r="F52" s="953" t="s">
        <v>567</v>
      </c>
      <c r="G52" s="954"/>
      <c r="H52" s="954"/>
      <c r="I52" s="955"/>
      <c r="J52" s="471"/>
      <c r="K52" s="471"/>
    </row>
    <row r="53" spans="1:11" s="472" customFormat="1" ht="28.5" customHeight="1">
      <c r="A53" s="827"/>
      <c r="B53" s="833" t="s">
        <v>542</v>
      </c>
      <c r="C53" s="842"/>
      <c r="D53" s="851"/>
      <c r="E53" s="836"/>
      <c r="F53" s="937"/>
      <c r="G53" s="938"/>
      <c r="H53" s="938"/>
      <c r="I53" s="939"/>
      <c r="J53" s="471"/>
      <c r="K53" s="471"/>
    </row>
    <row r="54" spans="1:11" s="472" customFormat="1" ht="28.5" customHeight="1">
      <c r="A54" s="827"/>
      <c r="B54" s="826" t="s">
        <v>540</v>
      </c>
      <c r="C54" s="369"/>
      <c r="D54" s="855">
        <v>38.299999999999997</v>
      </c>
      <c r="E54" s="829" t="s">
        <v>541</v>
      </c>
      <c r="F54" s="937"/>
      <c r="G54" s="938"/>
      <c r="H54" s="938"/>
      <c r="I54" s="939"/>
      <c r="J54" s="471"/>
      <c r="K54" s="471"/>
    </row>
    <row r="55" spans="1:11" s="472" customFormat="1" ht="28.5" customHeight="1">
      <c r="A55" s="827"/>
      <c r="B55" s="826" t="s">
        <v>540</v>
      </c>
      <c r="C55" s="842"/>
      <c r="D55" s="850">
        <v>38.299999999999997</v>
      </c>
      <c r="E55" s="829" t="s">
        <v>541</v>
      </c>
      <c r="F55" s="937"/>
      <c r="G55" s="938"/>
      <c r="H55" s="938"/>
      <c r="I55" s="939"/>
      <c r="J55" s="471"/>
      <c r="K55" s="471"/>
    </row>
    <row r="56" spans="1:11" s="472" customFormat="1" ht="28.5" customHeight="1">
      <c r="A56" s="827"/>
      <c r="B56" s="844"/>
      <c r="C56" s="848"/>
      <c r="D56" s="854"/>
      <c r="E56" s="836"/>
      <c r="F56" s="937"/>
      <c r="G56" s="938"/>
      <c r="H56" s="938"/>
      <c r="I56" s="939"/>
      <c r="J56" s="471"/>
      <c r="K56" s="471"/>
    </row>
    <row r="57" spans="1:11" s="472" customFormat="1" ht="28.5" customHeight="1">
      <c r="A57" s="827"/>
      <c r="B57" s="833"/>
      <c r="C57" s="834"/>
      <c r="D57" s="835"/>
      <c r="E57" s="836"/>
      <c r="F57" s="937"/>
      <c r="G57" s="938"/>
      <c r="H57" s="938"/>
      <c r="I57" s="939"/>
      <c r="J57" s="471"/>
      <c r="K57" s="471"/>
    </row>
    <row r="58" spans="1:11" s="472" customFormat="1" ht="28.5" customHeight="1">
      <c r="A58" s="827"/>
      <c r="B58" s="846"/>
      <c r="C58" s="847"/>
      <c r="D58" s="839"/>
      <c r="E58" s="836"/>
      <c r="F58" s="937"/>
      <c r="G58" s="938"/>
      <c r="H58" s="938"/>
      <c r="I58" s="939"/>
      <c r="J58" s="471"/>
      <c r="K58" s="471"/>
    </row>
    <row r="59" spans="1:11" s="472" customFormat="1" ht="28.5" customHeight="1">
      <c r="A59" s="827"/>
      <c r="B59" s="844"/>
      <c r="C59" s="848"/>
      <c r="D59" s="838"/>
      <c r="E59" s="836"/>
      <c r="F59" s="937"/>
      <c r="G59" s="938"/>
      <c r="H59" s="938"/>
      <c r="I59" s="939"/>
      <c r="J59" s="471"/>
      <c r="K59" s="471"/>
    </row>
    <row r="60" spans="1:11" s="472" customFormat="1" ht="28.5" customHeight="1">
      <c r="A60" s="827"/>
      <c r="B60" s="844"/>
      <c r="C60" s="848"/>
      <c r="D60" s="838"/>
      <c r="E60" s="836"/>
      <c r="F60" s="937"/>
      <c r="G60" s="938"/>
      <c r="H60" s="938"/>
      <c r="I60" s="939"/>
      <c r="J60" s="471"/>
      <c r="K60" s="471"/>
    </row>
    <row r="61" spans="1:11" s="472" customFormat="1" ht="28.5" customHeight="1">
      <c r="A61" s="827"/>
      <c r="B61" s="833"/>
      <c r="C61" s="834"/>
      <c r="D61" s="835"/>
      <c r="E61" s="836"/>
      <c r="F61" s="937"/>
      <c r="G61" s="938"/>
      <c r="H61" s="938"/>
      <c r="I61" s="939"/>
      <c r="J61" s="471"/>
      <c r="K61" s="471"/>
    </row>
    <row r="62" spans="1:11" s="472" customFormat="1" ht="28.5" customHeight="1">
      <c r="A62" s="827"/>
      <c r="B62" s="833"/>
      <c r="C62" s="834"/>
      <c r="D62" s="835"/>
      <c r="E62" s="836"/>
      <c r="F62" s="937"/>
      <c r="G62" s="938"/>
      <c r="H62" s="938"/>
      <c r="I62" s="939"/>
      <c r="J62" s="471"/>
      <c r="K62" s="471"/>
    </row>
    <row r="63" spans="1:11" s="472" customFormat="1" ht="28.5" customHeight="1">
      <c r="A63" s="827"/>
      <c r="B63" s="846"/>
      <c r="C63" s="847"/>
      <c r="D63" s="839"/>
      <c r="E63" s="836"/>
      <c r="F63" s="937"/>
      <c r="G63" s="938"/>
      <c r="H63" s="938"/>
      <c r="I63" s="939"/>
      <c r="J63" s="471"/>
      <c r="K63" s="471"/>
    </row>
    <row r="64" spans="1:11" s="472" customFormat="1" ht="28.5" customHeight="1">
      <c r="A64" s="827"/>
      <c r="B64" s="833"/>
      <c r="C64" s="842"/>
      <c r="D64" s="850"/>
      <c r="E64" s="836"/>
      <c r="F64" s="956"/>
      <c r="G64" s="957"/>
      <c r="H64" s="957"/>
      <c r="I64" s="958"/>
      <c r="J64" s="471"/>
      <c r="K64" s="471"/>
    </row>
    <row r="65" spans="1:11" s="472" customFormat="1" ht="28.5" customHeight="1">
      <c r="A65" s="827"/>
      <c r="B65" s="841"/>
      <c r="C65" s="834"/>
      <c r="D65" s="835"/>
      <c r="E65" s="836"/>
      <c r="F65" s="956">
        <f>SUM(G52:G64)</f>
        <v>0</v>
      </c>
      <c r="G65" s="957"/>
      <c r="H65" s="957"/>
      <c r="I65" s="958"/>
      <c r="J65" s="471"/>
      <c r="K65" s="471"/>
    </row>
    <row r="66" spans="1:11" s="472" customFormat="1" ht="28.5" customHeight="1">
      <c r="A66" s="827"/>
      <c r="B66" s="833"/>
      <c r="C66" s="842"/>
      <c r="D66" s="850"/>
      <c r="E66" s="836"/>
      <c r="F66" s="956"/>
      <c r="G66" s="957"/>
      <c r="H66" s="957"/>
      <c r="I66" s="958"/>
      <c r="J66" s="471"/>
      <c r="K66" s="471"/>
    </row>
    <row r="67" spans="1:11" s="472" customFormat="1" ht="28.5" customHeight="1">
      <c r="A67" s="827">
        <v>5</v>
      </c>
      <c r="B67" s="833" t="s">
        <v>470</v>
      </c>
      <c r="C67" s="834"/>
      <c r="D67" s="850"/>
      <c r="E67" s="836"/>
      <c r="F67" s="956"/>
      <c r="G67" s="957"/>
      <c r="H67" s="957"/>
      <c r="I67" s="958"/>
      <c r="J67" s="471"/>
      <c r="K67" s="471"/>
    </row>
    <row r="68" spans="1:11" s="472" customFormat="1" ht="28.5" customHeight="1">
      <c r="A68" s="827"/>
      <c r="B68" s="833" t="s">
        <v>511</v>
      </c>
      <c r="C68" s="840" t="s">
        <v>512</v>
      </c>
      <c r="D68" s="843">
        <v>1</v>
      </c>
      <c r="E68" s="836" t="s">
        <v>159</v>
      </c>
      <c r="F68" s="956"/>
      <c r="G68" s="957"/>
      <c r="H68" s="957"/>
      <c r="I68" s="958"/>
      <c r="J68" s="471"/>
      <c r="K68" s="471"/>
    </row>
    <row r="69" spans="1:11" s="472" customFormat="1" ht="28.5" customHeight="1">
      <c r="A69" s="827"/>
      <c r="B69" s="844" t="s">
        <v>553</v>
      </c>
      <c r="C69" s="840"/>
      <c r="D69" s="843">
        <v>1</v>
      </c>
      <c r="E69" s="836" t="s">
        <v>159</v>
      </c>
      <c r="F69" s="956"/>
      <c r="G69" s="957"/>
      <c r="H69" s="957"/>
      <c r="I69" s="958"/>
      <c r="J69" s="471"/>
      <c r="K69" s="471"/>
    </row>
    <row r="70" spans="1:11" s="472" customFormat="1" ht="28.5" customHeight="1">
      <c r="A70" s="827"/>
      <c r="B70" s="833" t="s">
        <v>513</v>
      </c>
      <c r="C70" s="842"/>
      <c r="D70" s="843">
        <v>1</v>
      </c>
      <c r="E70" s="836" t="s">
        <v>159</v>
      </c>
      <c r="F70" s="956"/>
      <c r="G70" s="957"/>
      <c r="H70" s="957"/>
      <c r="I70" s="958"/>
      <c r="J70" s="471"/>
      <c r="K70" s="471"/>
    </row>
    <row r="71" spans="1:11" s="472" customFormat="1" ht="28.5" customHeight="1">
      <c r="A71" s="827"/>
      <c r="B71" s="833" t="s">
        <v>514</v>
      </c>
      <c r="C71" s="857" t="s">
        <v>478</v>
      </c>
      <c r="D71" s="843">
        <v>1</v>
      </c>
      <c r="E71" s="836" t="s">
        <v>159</v>
      </c>
      <c r="F71" s="956"/>
      <c r="G71" s="957"/>
      <c r="H71" s="957"/>
      <c r="I71" s="958"/>
      <c r="J71" s="471"/>
      <c r="K71" s="471"/>
    </row>
    <row r="72" spans="1:11" s="472" customFormat="1" ht="28.5" customHeight="1">
      <c r="A72" s="827"/>
      <c r="B72" s="833" t="s">
        <v>515</v>
      </c>
      <c r="C72" s="842"/>
      <c r="D72" s="843">
        <v>1</v>
      </c>
      <c r="E72" s="836" t="s">
        <v>159</v>
      </c>
      <c r="F72" s="956"/>
      <c r="G72" s="957"/>
      <c r="H72" s="957"/>
      <c r="I72" s="958"/>
      <c r="J72" s="471"/>
      <c r="K72" s="471"/>
    </row>
    <row r="73" spans="1:11" s="472" customFormat="1" ht="28.5" customHeight="1">
      <c r="A73" s="827"/>
      <c r="B73" s="833" t="s">
        <v>554</v>
      </c>
      <c r="C73" s="842"/>
      <c r="D73" s="843">
        <v>1</v>
      </c>
      <c r="E73" s="836" t="s">
        <v>159</v>
      </c>
      <c r="F73" s="956"/>
      <c r="G73" s="957"/>
      <c r="H73" s="957"/>
      <c r="I73" s="958"/>
      <c r="J73" s="471"/>
      <c r="K73" s="471"/>
    </row>
    <row r="74" spans="1:11" s="472" customFormat="1" ht="28.5" customHeight="1">
      <c r="A74" s="827"/>
      <c r="B74" s="833" t="s">
        <v>516</v>
      </c>
      <c r="C74" s="842"/>
      <c r="D74" s="843">
        <v>1</v>
      </c>
      <c r="E74" s="836" t="s">
        <v>159</v>
      </c>
      <c r="F74" s="956"/>
      <c r="G74" s="957"/>
      <c r="H74" s="957"/>
      <c r="I74" s="958"/>
      <c r="J74" s="471"/>
      <c r="K74" s="471"/>
    </row>
    <row r="75" spans="1:11" s="472" customFormat="1" ht="28.5" customHeight="1">
      <c r="A75" s="827"/>
      <c r="B75" s="833" t="s">
        <v>493</v>
      </c>
      <c r="C75" s="842"/>
      <c r="D75" s="843">
        <v>2</v>
      </c>
      <c r="E75" s="836" t="s">
        <v>473</v>
      </c>
      <c r="F75" s="956"/>
      <c r="G75" s="957"/>
      <c r="H75" s="957"/>
      <c r="I75" s="958"/>
      <c r="J75" s="471"/>
      <c r="K75" s="471"/>
    </row>
    <row r="76" spans="1:11" s="472" customFormat="1" ht="28.5" customHeight="1">
      <c r="A76" s="827"/>
      <c r="B76" s="833" t="s">
        <v>520</v>
      </c>
      <c r="C76" s="848"/>
      <c r="D76" s="843">
        <v>5</v>
      </c>
      <c r="E76" s="836" t="s">
        <v>473</v>
      </c>
      <c r="F76" s="956"/>
      <c r="G76" s="957"/>
      <c r="H76" s="957"/>
      <c r="I76" s="958"/>
      <c r="J76" s="471"/>
      <c r="K76" s="471"/>
    </row>
    <row r="77" spans="1:11" s="472" customFormat="1" ht="28.5" customHeight="1">
      <c r="A77" s="827"/>
      <c r="B77" s="846" t="s">
        <v>519</v>
      </c>
      <c r="C77" s="842"/>
      <c r="D77" s="843">
        <f>D21</f>
        <v>66.900000000000006</v>
      </c>
      <c r="E77" s="836" t="s">
        <v>465</v>
      </c>
      <c r="F77" s="956"/>
      <c r="G77" s="957"/>
      <c r="H77" s="957"/>
      <c r="I77" s="958"/>
      <c r="J77" s="471"/>
      <c r="K77" s="471"/>
    </row>
    <row r="78" spans="1:11" s="472" customFormat="1" ht="28.5" customHeight="1">
      <c r="A78" s="827"/>
      <c r="B78" s="846" t="s">
        <v>539</v>
      </c>
      <c r="C78" s="848"/>
      <c r="D78" s="843">
        <v>32</v>
      </c>
      <c r="E78" s="836" t="s">
        <v>465</v>
      </c>
      <c r="F78" s="956"/>
      <c r="G78" s="957"/>
      <c r="H78" s="957"/>
      <c r="I78" s="958"/>
      <c r="J78" s="471"/>
      <c r="K78" s="471"/>
    </row>
    <row r="79" spans="1:11" s="472" customFormat="1" ht="28.5" customHeight="1">
      <c r="A79" s="827"/>
      <c r="B79" s="846"/>
      <c r="C79" s="847"/>
      <c r="D79" s="839"/>
      <c r="E79" s="836"/>
      <c r="F79" s="956"/>
      <c r="G79" s="957"/>
      <c r="H79" s="957"/>
      <c r="I79" s="958"/>
      <c r="J79" s="471"/>
      <c r="K79" s="471"/>
    </row>
    <row r="80" spans="1:11" s="472" customFormat="1" ht="28.5" customHeight="1">
      <c r="A80" s="827"/>
      <c r="B80" s="844"/>
      <c r="C80" s="845"/>
      <c r="D80" s="838"/>
      <c r="E80" s="836"/>
      <c r="F80" s="956"/>
      <c r="G80" s="957"/>
      <c r="H80" s="957"/>
      <c r="I80" s="958"/>
      <c r="J80" s="471"/>
      <c r="K80" s="471"/>
    </row>
    <row r="81" spans="1:11" s="472" customFormat="1" ht="28.5" customHeight="1">
      <c r="A81" s="827"/>
      <c r="B81" s="841"/>
      <c r="C81" s="834"/>
      <c r="D81" s="835"/>
      <c r="E81" s="836"/>
      <c r="F81" s="956"/>
      <c r="G81" s="957"/>
      <c r="H81" s="957"/>
      <c r="I81" s="958"/>
      <c r="J81" s="471"/>
      <c r="K81" s="471"/>
    </row>
    <row r="82" spans="1:11" s="472" customFormat="1" ht="28.5" customHeight="1">
      <c r="A82" s="827"/>
      <c r="B82" s="841"/>
      <c r="C82" s="834"/>
      <c r="D82" s="835"/>
      <c r="E82" s="836"/>
      <c r="F82" s="956"/>
      <c r="G82" s="957"/>
      <c r="H82" s="957"/>
      <c r="I82" s="958"/>
      <c r="J82" s="471"/>
      <c r="K82" s="471"/>
    </row>
    <row r="83" spans="1:11" s="472" customFormat="1" ht="28.5" customHeight="1">
      <c r="A83" s="827">
        <v>6</v>
      </c>
      <c r="B83" s="833" t="s">
        <v>491</v>
      </c>
      <c r="C83" s="834"/>
      <c r="D83" s="835"/>
      <c r="E83" s="836"/>
      <c r="F83" s="956"/>
      <c r="G83" s="957"/>
      <c r="H83" s="957"/>
      <c r="I83" s="958"/>
      <c r="J83" s="471"/>
      <c r="K83" s="471"/>
    </row>
    <row r="84" spans="1:11" s="472" customFormat="1" ht="28.5" customHeight="1">
      <c r="A84" s="827"/>
      <c r="B84" s="844" t="s">
        <v>546</v>
      </c>
      <c r="C84" s="842" t="s">
        <v>495</v>
      </c>
      <c r="D84" s="835">
        <v>1</v>
      </c>
      <c r="E84" s="836" t="s">
        <v>473</v>
      </c>
      <c r="F84" s="959" t="s">
        <v>570</v>
      </c>
      <c r="G84" s="960"/>
      <c r="H84" s="960"/>
      <c r="I84" s="961"/>
      <c r="J84" s="471"/>
      <c r="K84" s="471"/>
    </row>
    <row r="85" spans="1:11" s="472" customFormat="1" ht="28.5" customHeight="1">
      <c r="A85" s="827"/>
      <c r="B85" s="844"/>
      <c r="C85" s="842"/>
      <c r="D85" s="835"/>
      <c r="E85" s="836"/>
      <c r="F85" s="959"/>
      <c r="G85" s="960"/>
      <c r="H85" s="960"/>
      <c r="I85" s="961"/>
      <c r="J85" s="471"/>
      <c r="K85" s="471"/>
    </row>
    <row r="86" spans="1:11" s="472" customFormat="1" ht="28.5" customHeight="1">
      <c r="A86" s="827"/>
      <c r="B86" s="833"/>
      <c r="C86" s="842"/>
      <c r="D86" s="838"/>
      <c r="E86" s="836"/>
      <c r="F86" s="959"/>
      <c r="G86" s="960"/>
      <c r="H86" s="960"/>
      <c r="I86" s="961"/>
      <c r="J86" s="471"/>
      <c r="K86" s="471"/>
    </row>
    <row r="87" spans="1:11" s="472" customFormat="1" ht="28.5" customHeight="1">
      <c r="A87" s="827"/>
      <c r="B87" s="833"/>
      <c r="C87" s="842"/>
      <c r="D87" s="839"/>
      <c r="E87" s="836"/>
      <c r="F87" s="959"/>
      <c r="G87" s="960"/>
      <c r="H87" s="960"/>
      <c r="I87" s="961"/>
      <c r="J87" s="471"/>
      <c r="K87" s="471"/>
    </row>
    <row r="88" spans="1:11" s="472" customFormat="1" ht="28.5" customHeight="1">
      <c r="A88" s="827"/>
      <c r="B88" s="852"/>
      <c r="C88" s="842"/>
      <c r="D88" s="839"/>
      <c r="E88" s="836"/>
      <c r="F88" s="962"/>
      <c r="G88" s="963"/>
      <c r="H88" s="963"/>
      <c r="I88" s="964"/>
      <c r="J88" s="471"/>
      <c r="K88" s="471"/>
    </row>
    <row r="89" spans="1:11" s="472" customFormat="1" ht="28.5" customHeight="1">
      <c r="A89" s="827"/>
      <c r="B89" s="852"/>
      <c r="C89" s="842"/>
      <c r="D89" s="839"/>
      <c r="E89" s="836"/>
      <c r="F89" s="962"/>
      <c r="G89" s="963"/>
      <c r="H89" s="963"/>
      <c r="I89" s="964"/>
      <c r="J89" s="471"/>
      <c r="K89" s="471"/>
    </row>
    <row r="90" spans="1:11" s="472" customFormat="1" ht="28.5" customHeight="1">
      <c r="A90" s="827"/>
      <c r="B90" s="833"/>
      <c r="C90" s="834"/>
      <c r="D90" s="835"/>
      <c r="E90" s="836"/>
      <c r="F90" s="956"/>
      <c r="G90" s="957"/>
      <c r="H90" s="957"/>
      <c r="I90" s="958"/>
      <c r="J90" s="471"/>
      <c r="K90" s="471"/>
    </row>
    <row r="91" spans="1:11" s="472" customFormat="1" ht="28.5" customHeight="1">
      <c r="A91" s="827"/>
      <c r="B91" s="833"/>
      <c r="C91" s="834"/>
      <c r="D91" s="835"/>
      <c r="E91" s="836"/>
      <c r="F91" s="956"/>
      <c r="G91" s="957"/>
      <c r="H91" s="957"/>
      <c r="I91" s="958"/>
      <c r="J91" s="471"/>
      <c r="K91" s="471"/>
    </row>
    <row r="92" spans="1:11" s="472" customFormat="1" ht="28.5" customHeight="1">
      <c r="A92" s="827"/>
      <c r="B92" s="833"/>
      <c r="C92" s="842"/>
      <c r="D92" s="835"/>
      <c r="E92" s="836"/>
      <c r="F92" s="956"/>
      <c r="G92" s="957"/>
      <c r="H92" s="957"/>
      <c r="I92" s="958"/>
      <c r="J92" s="471"/>
      <c r="K92" s="471"/>
    </row>
    <row r="93" spans="1:11" s="472" customFormat="1" ht="28.5" customHeight="1">
      <c r="A93" s="827"/>
      <c r="B93" s="844"/>
      <c r="C93" s="845"/>
      <c r="D93" s="838"/>
      <c r="E93" s="836"/>
      <c r="F93" s="956"/>
      <c r="G93" s="957"/>
      <c r="H93" s="957"/>
      <c r="I93" s="958"/>
      <c r="J93" s="471"/>
      <c r="K93" s="471"/>
    </row>
    <row r="94" spans="1:11" s="472" customFormat="1" ht="28.5" customHeight="1">
      <c r="A94" s="827"/>
      <c r="B94" s="833"/>
      <c r="C94" s="842"/>
      <c r="D94" s="853"/>
      <c r="E94" s="836"/>
      <c r="F94" s="956"/>
      <c r="G94" s="957"/>
      <c r="H94" s="957"/>
      <c r="I94" s="958"/>
      <c r="J94" s="471"/>
      <c r="K94" s="471"/>
    </row>
    <row r="95" spans="1:11" s="472" customFormat="1" ht="28.5" customHeight="1">
      <c r="A95" s="827"/>
      <c r="B95" s="833"/>
      <c r="C95" s="842"/>
      <c r="D95" s="853"/>
      <c r="E95" s="836"/>
      <c r="F95" s="956"/>
      <c r="G95" s="957"/>
      <c r="H95" s="957"/>
      <c r="I95" s="958"/>
      <c r="J95" s="471"/>
      <c r="K95" s="471"/>
    </row>
    <row r="96" spans="1:11" s="472" customFormat="1" ht="28.5" customHeight="1">
      <c r="A96" s="827"/>
      <c r="B96" s="844"/>
      <c r="C96" s="845"/>
      <c r="D96" s="838"/>
      <c r="E96" s="836"/>
      <c r="F96" s="956"/>
      <c r="G96" s="957"/>
      <c r="H96" s="957"/>
      <c r="I96" s="958"/>
      <c r="J96" s="471"/>
      <c r="K96" s="471"/>
    </row>
    <row r="97" spans="1:11" s="472" customFormat="1" ht="28.5" customHeight="1">
      <c r="A97" s="827"/>
      <c r="B97" s="841"/>
      <c r="C97" s="834"/>
      <c r="D97" s="835"/>
      <c r="E97" s="836"/>
      <c r="F97" s="956"/>
      <c r="G97" s="957"/>
      <c r="H97" s="957"/>
      <c r="I97" s="958"/>
      <c r="J97" s="471"/>
      <c r="K97" s="471"/>
    </row>
    <row r="98" spans="1:11" s="472" customFormat="1" ht="28.5" customHeight="1">
      <c r="A98" s="827"/>
      <c r="B98" s="841"/>
      <c r="C98" s="834"/>
      <c r="D98" s="835"/>
      <c r="E98" s="836"/>
      <c r="F98" s="956"/>
      <c r="G98" s="957"/>
      <c r="H98" s="957"/>
      <c r="I98" s="958"/>
      <c r="J98" s="471"/>
      <c r="K98" s="471"/>
    </row>
    <row r="99" spans="1:11" s="472" customFormat="1" ht="28.5" customHeight="1">
      <c r="A99" s="827">
        <v>7</v>
      </c>
      <c r="B99" s="833" t="s">
        <v>527</v>
      </c>
      <c r="C99" s="834"/>
      <c r="D99" s="835"/>
      <c r="E99" s="836"/>
      <c r="F99" s="956"/>
      <c r="G99" s="957"/>
      <c r="H99" s="957"/>
      <c r="I99" s="958"/>
      <c r="J99" s="471"/>
      <c r="K99" s="471"/>
    </row>
    <row r="100" spans="1:11" s="472" customFormat="1" ht="28.5" customHeight="1">
      <c r="A100" s="827"/>
      <c r="B100" s="833" t="s">
        <v>494</v>
      </c>
      <c r="C100" s="842" t="s">
        <v>525</v>
      </c>
      <c r="D100" s="850">
        <v>5</v>
      </c>
      <c r="E100" s="836" t="s">
        <v>466</v>
      </c>
      <c r="F100" s="962"/>
      <c r="G100" s="963"/>
      <c r="H100" s="963"/>
      <c r="I100" s="964"/>
      <c r="J100" s="471"/>
      <c r="K100" s="471"/>
    </row>
    <row r="101" spans="1:11" s="472" customFormat="1" ht="28.5" customHeight="1">
      <c r="A101" s="827"/>
      <c r="B101" s="833" t="s">
        <v>489</v>
      </c>
      <c r="C101" s="842"/>
      <c r="D101" s="843">
        <v>1</v>
      </c>
      <c r="E101" s="836" t="s">
        <v>490</v>
      </c>
      <c r="F101" s="962"/>
      <c r="G101" s="963"/>
      <c r="H101" s="963"/>
      <c r="I101" s="964"/>
      <c r="J101" s="471"/>
      <c r="K101" s="471"/>
    </row>
    <row r="102" spans="1:11" s="472" customFormat="1" ht="28.5" customHeight="1">
      <c r="A102" s="827"/>
      <c r="B102" s="833" t="s">
        <v>497</v>
      </c>
      <c r="C102" s="842" t="s">
        <v>498</v>
      </c>
      <c r="D102" s="843">
        <v>1</v>
      </c>
      <c r="E102" s="836" t="s">
        <v>499</v>
      </c>
      <c r="F102" s="962"/>
      <c r="G102" s="963"/>
      <c r="H102" s="963"/>
      <c r="I102" s="964"/>
      <c r="J102" s="471"/>
      <c r="K102" s="471"/>
    </row>
    <row r="103" spans="1:11" s="472" customFormat="1" ht="28.5" customHeight="1">
      <c r="A103" s="827"/>
      <c r="B103" s="833" t="s">
        <v>571</v>
      </c>
      <c r="C103" s="842"/>
      <c r="D103" s="843">
        <v>10</v>
      </c>
      <c r="E103" s="836" t="s">
        <v>466</v>
      </c>
      <c r="F103" s="962"/>
      <c r="G103" s="963"/>
      <c r="H103" s="963"/>
      <c r="I103" s="964"/>
      <c r="J103" s="471"/>
      <c r="K103" s="471"/>
    </row>
    <row r="104" spans="1:11" s="472" customFormat="1" ht="28.5" customHeight="1">
      <c r="A104" s="827"/>
      <c r="B104" s="833"/>
      <c r="C104" s="842"/>
      <c r="D104" s="843"/>
      <c r="E104" s="836"/>
      <c r="F104" s="962"/>
      <c r="G104" s="963"/>
      <c r="H104" s="963"/>
      <c r="I104" s="964"/>
      <c r="J104" s="471"/>
      <c r="K104" s="471"/>
    </row>
    <row r="105" spans="1:11" s="472" customFormat="1" ht="28.5" customHeight="1">
      <c r="A105" s="827"/>
      <c r="B105" s="833"/>
      <c r="C105" s="842"/>
      <c r="D105" s="843"/>
      <c r="E105" s="836"/>
      <c r="F105" s="962"/>
      <c r="G105" s="963"/>
      <c r="H105" s="963"/>
      <c r="I105" s="964"/>
      <c r="J105" s="471"/>
      <c r="K105" s="471"/>
    </row>
    <row r="106" spans="1:11" s="472" customFormat="1" ht="28.5" customHeight="1">
      <c r="A106" s="827"/>
      <c r="B106" s="833"/>
      <c r="C106" s="842"/>
      <c r="D106" s="843"/>
      <c r="E106" s="836"/>
      <c r="F106" s="962"/>
      <c r="G106" s="963"/>
      <c r="H106" s="963"/>
      <c r="I106" s="964"/>
      <c r="J106" s="471"/>
      <c r="K106" s="471"/>
    </row>
    <row r="107" spans="1:11" s="472" customFormat="1" ht="28.5" customHeight="1">
      <c r="A107" s="827"/>
      <c r="B107" s="833"/>
      <c r="C107" s="842"/>
      <c r="D107" s="843"/>
      <c r="E107" s="836"/>
      <c r="F107" s="962"/>
      <c r="G107" s="963"/>
      <c r="H107" s="963"/>
      <c r="I107" s="964"/>
      <c r="J107" s="471"/>
      <c r="K107" s="471"/>
    </row>
    <row r="108" spans="1:11" s="472" customFormat="1" ht="28.5" customHeight="1">
      <c r="A108" s="827"/>
      <c r="B108" s="833"/>
      <c r="C108" s="842"/>
      <c r="D108" s="843"/>
      <c r="E108" s="836"/>
      <c r="F108" s="962"/>
      <c r="G108" s="963"/>
      <c r="H108" s="963"/>
      <c r="I108" s="964"/>
      <c r="J108" s="471"/>
      <c r="K108" s="471"/>
    </row>
    <row r="109" spans="1:11" s="472" customFormat="1" ht="28.5" customHeight="1">
      <c r="A109" s="827"/>
      <c r="B109" s="833"/>
      <c r="C109" s="842"/>
      <c r="D109" s="843"/>
      <c r="E109" s="836"/>
      <c r="F109" s="962"/>
      <c r="G109" s="963"/>
      <c r="H109" s="963"/>
      <c r="I109" s="964"/>
      <c r="J109" s="471"/>
      <c r="K109" s="471"/>
    </row>
    <row r="110" spans="1:11" s="472" customFormat="1" ht="28.5" customHeight="1">
      <c r="A110" s="827"/>
      <c r="B110" s="833"/>
      <c r="C110" s="842"/>
      <c r="D110" s="843"/>
      <c r="E110" s="836"/>
      <c r="F110" s="962"/>
      <c r="G110" s="963"/>
      <c r="H110" s="963"/>
      <c r="I110" s="964"/>
      <c r="J110" s="471"/>
      <c r="K110" s="471"/>
    </row>
    <row r="111" spans="1:11" s="472" customFormat="1" ht="28.5" customHeight="1">
      <c r="A111" s="827"/>
      <c r="B111" s="844"/>
      <c r="C111" s="845"/>
      <c r="D111" s="854"/>
      <c r="E111" s="836"/>
      <c r="F111" s="962"/>
      <c r="G111" s="963"/>
      <c r="H111" s="963"/>
      <c r="I111" s="964"/>
      <c r="J111" s="471"/>
      <c r="K111" s="471"/>
    </row>
    <row r="112" spans="1:11" s="472" customFormat="1" ht="28.5" customHeight="1">
      <c r="A112" s="827"/>
      <c r="B112" s="844"/>
      <c r="C112" s="845"/>
      <c r="D112" s="854"/>
      <c r="E112" s="836"/>
      <c r="F112" s="962"/>
      <c r="G112" s="963"/>
      <c r="H112" s="963"/>
      <c r="I112" s="964"/>
      <c r="J112" s="471"/>
      <c r="K112" s="471"/>
    </row>
    <row r="113" spans="1:11" s="472" customFormat="1" ht="28.5" customHeight="1">
      <c r="A113" s="827"/>
      <c r="B113" s="844"/>
      <c r="C113" s="845"/>
      <c r="D113" s="854"/>
      <c r="E113" s="836"/>
      <c r="F113" s="962"/>
      <c r="G113" s="963"/>
      <c r="H113" s="963"/>
      <c r="I113" s="964"/>
      <c r="J113" s="471"/>
      <c r="K113" s="471"/>
    </row>
    <row r="114" spans="1:11" s="472" customFormat="1" ht="28.5" customHeight="1">
      <c r="A114" s="827"/>
      <c r="B114" s="841"/>
      <c r="C114" s="834"/>
      <c r="D114" s="856"/>
      <c r="E114" s="836"/>
      <c r="F114" s="962"/>
      <c r="G114" s="963"/>
      <c r="H114" s="963"/>
      <c r="I114" s="964"/>
      <c r="J114" s="471"/>
      <c r="K114" s="471"/>
    </row>
    <row r="115" spans="1:11" s="472" customFormat="1" ht="28.5" customHeight="1">
      <c r="A115" s="827">
        <v>8</v>
      </c>
      <c r="B115" s="833" t="s">
        <v>526</v>
      </c>
      <c r="C115" s="840"/>
      <c r="D115" s="839"/>
      <c r="E115" s="836"/>
      <c r="F115" s="965"/>
      <c r="G115" s="966"/>
      <c r="H115" s="966"/>
      <c r="I115" s="967"/>
      <c r="J115" s="471"/>
      <c r="K115" s="471"/>
    </row>
    <row r="116" spans="1:11" s="472" customFormat="1" ht="28.5" customHeight="1">
      <c r="A116" s="827"/>
      <c r="B116" s="833" t="s">
        <v>505</v>
      </c>
      <c r="C116" s="840" t="s">
        <v>575</v>
      </c>
      <c r="D116" s="843">
        <v>1</v>
      </c>
      <c r="E116" s="836" t="s">
        <v>159</v>
      </c>
      <c r="F116" s="968" t="s">
        <v>576</v>
      </c>
      <c r="G116" s="969"/>
      <c r="H116" s="969"/>
      <c r="I116" s="970"/>
      <c r="J116" s="471"/>
      <c r="K116" s="471"/>
    </row>
    <row r="117" spans="1:11" s="472" customFormat="1" ht="28.5" customHeight="1">
      <c r="A117" s="827"/>
      <c r="B117" s="833" t="s">
        <v>558</v>
      </c>
      <c r="C117" s="840" t="s">
        <v>556</v>
      </c>
      <c r="D117" s="843">
        <v>1</v>
      </c>
      <c r="E117" s="836" t="s">
        <v>477</v>
      </c>
      <c r="F117" s="965"/>
      <c r="G117" s="966"/>
      <c r="H117" s="966"/>
      <c r="I117" s="967"/>
      <c r="J117" s="471"/>
      <c r="K117" s="471"/>
    </row>
    <row r="118" spans="1:11" s="472" customFormat="1" ht="28.5" customHeight="1">
      <c r="A118" s="827"/>
      <c r="B118" s="833" t="s">
        <v>555</v>
      </c>
      <c r="C118" s="840" t="s">
        <v>557</v>
      </c>
      <c r="D118" s="843">
        <v>1</v>
      </c>
      <c r="E118" s="836" t="s">
        <v>158</v>
      </c>
      <c r="F118" s="965"/>
      <c r="G118" s="966"/>
      <c r="H118" s="966"/>
      <c r="I118" s="967"/>
      <c r="J118" s="471"/>
      <c r="K118" s="471"/>
    </row>
    <row r="119" spans="1:11" s="472" customFormat="1" ht="28.5" customHeight="1">
      <c r="A119" s="827"/>
      <c r="B119" s="833" t="s">
        <v>543</v>
      </c>
      <c r="C119" s="842" t="s">
        <v>572</v>
      </c>
      <c r="D119" s="843">
        <v>1</v>
      </c>
      <c r="E119" s="836" t="s">
        <v>159</v>
      </c>
      <c r="F119" s="968" t="s">
        <v>574</v>
      </c>
      <c r="G119" s="969"/>
      <c r="H119" s="969"/>
      <c r="I119" s="970"/>
      <c r="J119" s="471"/>
      <c r="K119" s="471"/>
    </row>
    <row r="120" spans="1:11" s="472" customFormat="1" ht="28.5" customHeight="1">
      <c r="A120" s="827"/>
      <c r="B120" s="833" t="s">
        <v>560</v>
      </c>
      <c r="C120" s="842"/>
      <c r="D120" s="843">
        <v>1</v>
      </c>
      <c r="E120" s="836" t="s">
        <v>159</v>
      </c>
      <c r="F120" s="965"/>
      <c r="G120" s="966"/>
      <c r="H120" s="966"/>
      <c r="I120" s="967"/>
      <c r="J120" s="471"/>
      <c r="K120" s="471"/>
    </row>
    <row r="121" spans="1:11" s="472" customFormat="1" ht="28.5" customHeight="1">
      <c r="A121" s="827"/>
      <c r="B121" s="833" t="s">
        <v>559</v>
      </c>
      <c r="C121" s="842" t="s">
        <v>573</v>
      </c>
      <c r="D121" s="843">
        <v>1</v>
      </c>
      <c r="E121" s="836" t="s">
        <v>545</v>
      </c>
      <c r="F121" s="965"/>
      <c r="G121" s="966"/>
      <c r="H121" s="966"/>
      <c r="I121" s="967"/>
      <c r="J121" s="471"/>
      <c r="K121" s="471"/>
    </row>
    <row r="122" spans="1:11" s="472" customFormat="1" ht="28.5" customHeight="1">
      <c r="A122" s="827"/>
      <c r="B122" s="833" t="s">
        <v>547</v>
      </c>
      <c r="C122" s="842" t="s">
        <v>548</v>
      </c>
      <c r="D122" s="843">
        <v>1</v>
      </c>
      <c r="E122" s="836" t="s">
        <v>549</v>
      </c>
      <c r="F122" s="965"/>
      <c r="G122" s="966"/>
      <c r="H122" s="966"/>
      <c r="I122" s="967"/>
      <c r="J122" s="471"/>
      <c r="K122" s="471"/>
    </row>
    <row r="123" spans="1:11" s="472" customFormat="1" ht="28.5" customHeight="1">
      <c r="A123" s="827"/>
      <c r="B123" s="833" t="s">
        <v>550</v>
      </c>
      <c r="C123" s="842"/>
      <c r="D123" s="843">
        <v>1</v>
      </c>
      <c r="E123" s="836" t="s">
        <v>549</v>
      </c>
      <c r="F123" s="965"/>
      <c r="G123" s="966"/>
      <c r="H123" s="966"/>
      <c r="I123" s="967"/>
      <c r="J123" s="471"/>
      <c r="K123" s="471"/>
    </row>
    <row r="124" spans="1:11" s="472" customFormat="1" ht="28.5" customHeight="1">
      <c r="A124" s="827"/>
      <c r="B124" s="833" t="s">
        <v>506</v>
      </c>
      <c r="C124" s="842" t="s">
        <v>508</v>
      </c>
      <c r="D124" s="843">
        <v>1</v>
      </c>
      <c r="E124" s="836" t="s">
        <v>159</v>
      </c>
      <c r="F124" s="965"/>
      <c r="G124" s="966"/>
      <c r="H124" s="966"/>
      <c r="I124" s="967"/>
      <c r="J124" s="471"/>
      <c r="K124" s="471"/>
    </row>
    <row r="125" spans="1:11" s="472" customFormat="1" ht="28.5" customHeight="1">
      <c r="A125" s="827"/>
      <c r="B125" s="833" t="s">
        <v>506</v>
      </c>
      <c r="C125" s="842" t="s">
        <v>507</v>
      </c>
      <c r="D125" s="843">
        <v>1</v>
      </c>
      <c r="E125" s="836" t="s">
        <v>159</v>
      </c>
      <c r="F125" s="965"/>
      <c r="G125" s="966"/>
      <c r="H125" s="966"/>
      <c r="I125" s="967"/>
      <c r="J125" s="471"/>
      <c r="K125" s="471"/>
    </row>
    <row r="126" spans="1:11" s="472" customFormat="1" ht="28.5" customHeight="1">
      <c r="A126" s="827"/>
      <c r="B126" s="833" t="s">
        <v>509</v>
      </c>
      <c r="C126" s="842" t="s">
        <v>510</v>
      </c>
      <c r="D126" s="843">
        <v>1</v>
      </c>
      <c r="E126" s="836" t="s">
        <v>159</v>
      </c>
      <c r="F126" s="965"/>
      <c r="G126" s="966"/>
      <c r="H126" s="966"/>
      <c r="I126" s="967"/>
      <c r="J126" s="471"/>
      <c r="K126" s="471"/>
    </row>
    <row r="127" spans="1:11" s="472" customFormat="1" ht="28.5" customHeight="1">
      <c r="A127" s="827"/>
      <c r="B127" s="833" t="s">
        <v>551</v>
      </c>
      <c r="C127" s="842" t="s">
        <v>552</v>
      </c>
      <c r="D127" s="843">
        <v>1</v>
      </c>
      <c r="E127" s="836" t="s">
        <v>545</v>
      </c>
      <c r="F127" s="965"/>
      <c r="G127" s="966"/>
      <c r="H127" s="966"/>
      <c r="I127" s="967"/>
      <c r="J127" s="471"/>
      <c r="K127" s="471"/>
    </row>
    <row r="128" spans="1:11" s="472" customFormat="1" ht="28.5" customHeight="1">
      <c r="A128" s="827"/>
      <c r="B128" s="833" t="s">
        <v>517</v>
      </c>
      <c r="C128" s="842" t="s">
        <v>518</v>
      </c>
      <c r="D128" s="843">
        <v>1</v>
      </c>
      <c r="E128" s="836" t="s">
        <v>159</v>
      </c>
      <c r="F128" s="965"/>
      <c r="G128" s="966"/>
      <c r="H128" s="966"/>
      <c r="I128" s="967"/>
      <c r="J128" s="471"/>
      <c r="K128" s="471"/>
    </row>
    <row r="129" spans="1:11" s="472" customFormat="1" ht="28.5" customHeight="1">
      <c r="A129" s="827"/>
      <c r="B129" s="833" t="s">
        <v>474</v>
      </c>
      <c r="C129" s="842" t="s">
        <v>524</v>
      </c>
      <c r="D129" s="843">
        <v>3</v>
      </c>
      <c r="E129" s="836" t="s">
        <v>466</v>
      </c>
      <c r="F129" s="965"/>
      <c r="G129" s="966"/>
      <c r="H129" s="966"/>
      <c r="I129" s="967"/>
      <c r="J129" s="471"/>
      <c r="K129" s="471"/>
    </row>
    <row r="130" spans="1:11" s="472" customFormat="1" ht="28.5" customHeight="1">
      <c r="A130" s="827"/>
      <c r="B130" s="833" t="s">
        <v>475</v>
      </c>
      <c r="C130" s="842"/>
      <c r="D130" s="843">
        <v>3</v>
      </c>
      <c r="E130" s="836" t="s">
        <v>466</v>
      </c>
      <c r="F130" s="965"/>
      <c r="G130" s="966"/>
      <c r="H130" s="966"/>
      <c r="I130" s="967"/>
      <c r="J130" s="471"/>
      <c r="K130" s="471"/>
    </row>
    <row r="131" spans="1:11" s="472" customFormat="1" ht="28.5" customHeight="1">
      <c r="A131" s="827"/>
      <c r="B131" s="833" t="s">
        <v>500</v>
      </c>
      <c r="C131" s="842" t="s">
        <v>501</v>
      </c>
      <c r="D131" s="843">
        <v>1</v>
      </c>
      <c r="E131" s="836" t="s">
        <v>502</v>
      </c>
      <c r="F131" s="965"/>
      <c r="G131" s="966"/>
      <c r="H131" s="966"/>
      <c r="I131" s="967"/>
      <c r="J131" s="471"/>
      <c r="K131" s="471"/>
    </row>
    <row r="132" spans="1:11" s="472" customFormat="1" ht="28.5" customHeight="1">
      <c r="A132" s="827"/>
      <c r="B132" s="833" t="s">
        <v>544</v>
      </c>
      <c r="C132" s="840"/>
      <c r="D132" s="839"/>
      <c r="E132" s="836"/>
      <c r="F132" s="965"/>
      <c r="G132" s="966"/>
      <c r="H132" s="966"/>
      <c r="I132" s="967"/>
      <c r="J132" s="471"/>
      <c r="K132" s="471"/>
    </row>
    <row r="133" spans="1:11" s="472" customFormat="1" ht="28.5" customHeight="1">
      <c r="A133" s="827"/>
      <c r="B133" s="844" t="s">
        <v>530</v>
      </c>
      <c r="C133" s="848" t="s">
        <v>561</v>
      </c>
      <c r="D133" s="843">
        <v>1</v>
      </c>
      <c r="E133" s="836" t="s">
        <v>159</v>
      </c>
      <c r="F133" s="965"/>
      <c r="G133" s="966"/>
      <c r="H133" s="966"/>
      <c r="I133" s="967"/>
      <c r="J133" s="471"/>
      <c r="K133" s="471"/>
    </row>
    <row r="134" spans="1:11" s="472" customFormat="1" ht="28.5" customHeight="1">
      <c r="A134" s="827"/>
      <c r="B134" s="833" t="s">
        <v>528</v>
      </c>
      <c r="C134" s="848" t="s">
        <v>562</v>
      </c>
      <c r="D134" s="843">
        <v>1</v>
      </c>
      <c r="E134" s="836" t="s">
        <v>159</v>
      </c>
      <c r="F134" s="965"/>
      <c r="G134" s="966"/>
      <c r="H134" s="966"/>
      <c r="I134" s="967"/>
      <c r="J134" s="471"/>
      <c r="K134" s="471"/>
    </row>
    <row r="135" spans="1:11" s="472" customFormat="1" ht="28.5" customHeight="1">
      <c r="A135" s="827"/>
      <c r="B135" s="833" t="s">
        <v>529</v>
      </c>
      <c r="C135" s="848" t="s">
        <v>561</v>
      </c>
      <c r="D135" s="843">
        <v>1</v>
      </c>
      <c r="E135" s="836" t="s">
        <v>159</v>
      </c>
      <c r="F135" s="965"/>
      <c r="G135" s="966"/>
      <c r="H135" s="966"/>
      <c r="I135" s="967"/>
      <c r="J135" s="471"/>
      <c r="K135" s="471"/>
    </row>
    <row r="136" spans="1:11" s="472" customFormat="1" ht="28.5" customHeight="1">
      <c r="A136" s="827"/>
      <c r="B136" s="833" t="s">
        <v>531</v>
      </c>
      <c r="C136" s="840"/>
      <c r="D136" s="843">
        <v>5</v>
      </c>
      <c r="E136" s="836" t="s">
        <v>532</v>
      </c>
      <c r="F136" s="965"/>
      <c r="G136" s="966"/>
      <c r="H136" s="966"/>
      <c r="I136" s="967"/>
      <c r="J136" s="471"/>
      <c r="K136" s="471"/>
    </row>
    <row r="137" spans="1:11" s="472" customFormat="1" ht="28.5" customHeight="1">
      <c r="A137" s="827"/>
      <c r="B137" s="833" t="s">
        <v>564</v>
      </c>
      <c r="C137" s="840"/>
      <c r="D137" s="843">
        <v>1</v>
      </c>
      <c r="E137" s="836" t="s">
        <v>159</v>
      </c>
      <c r="F137" s="968" t="s">
        <v>568</v>
      </c>
      <c r="G137" s="969"/>
      <c r="H137" s="969"/>
      <c r="I137" s="970"/>
      <c r="J137" s="471"/>
      <c r="K137" s="471"/>
    </row>
    <row r="138" spans="1:11" s="472" customFormat="1" ht="28.5" customHeight="1">
      <c r="A138" s="827"/>
      <c r="B138" s="833"/>
      <c r="C138" s="842"/>
      <c r="D138" s="843"/>
      <c r="E138" s="836"/>
      <c r="F138" s="965"/>
      <c r="G138" s="966"/>
      <c r="H138" s="966"/>
      <c r="I138" s="967"/>
      <c r="J138" s="471"/>
      <c r="K138" s="471"/>
    </row>
    <row r="139" spans="1:11" s="472" customFormat="1" ht="28.5" customHeight="1">
      <c r="A139" s="827"/>
      <c r="B139" s="833"/>
      <c r="C139" s="842"/>
      <c r="D139" s="843"/>
      <c r="E139" s="836"/>
      <c r="F139" s="965"/>
      <c r="G139" s="966"/>
      <c r="H139" s="966"/>
      <c r="I139" s="967"/>
      <c r="J139" s="471"/>
      <c r="K139" s="471"/>
    </row>
    <row r="140" spans="1:11" s="472" customFormat="1" ht="28.5" customHeight="1">
      <c r="A140" s="827"/>
      <c r="B140" s="833"/>
      <c r="C140" s="842"/>
      <c r="D140" s="843"/>
      <c r="E140" s="836"/>
      <c r="F140" s="965"/>
      <c r="G140" s="966"/>
      <c r="H140" s="966"/>
      <c r="I140" s="967"/>
      <c r="J140" s="471"/>
      <c r="K140" s="471"/>
    </row>
    <row r="141" spans="1:11" s="472" customFormat="1" ht="28.5" customHeight="1">
      <c r="A141" s="827"/>
      <c r="B141" s="833"/>
      <c r="C141" s="842"/>
      <c r="D141" s="843"/>
      <c r="E141" s="836"/>
      <c r="F141" s="965"/>
      <c r="G141" s="966"/>
      <c r="H141" s="966"/>
      <c r="I141" s="967"/>
      <c r="J141" s="471"/>
      <c r="K141" s="471"/>
    </row>
    <row r="142" spans="1:11" s="472" customFormat="1" ht="28.5" customHeight="1">
      <c r="A142" s="827"/>
      <c r="B142" s="833"/>
      <c r="C142" s="842"/>
      <c r="D142" s="843"/>
      <c r="E142" s="836"/>
      <c r="F142" s="965"/>
      <c r="G142" s="966"/>
      <c r="H142" s="966"/>
      <c r="I142" s="967"/>
      <c r="J142" s="471"/>
      <c r="K142" s="471"/>
    </row>
    <row r="143" spans="1:11" s="472" customFormat="1" ht="28.5" customHeight="1">
      <c r="A143" s="827"/>
      <c r="B143" s="833"/>
      <c r="C143" s="842"/>
      <c r="D143" s="843"/>
      <c r="E143" s="836"/>
      <c r="F143" s="965"/>
      <c r="G143" s="966"/>
      <c r="H143" s="966"/>
      <c r="I143" s="967"/>
      <c r="J143" s="471"/>
      <c r="K143" s="471"/>
    </row>
    <row r="144" spans="1:11" s="472" customFormat="1" ht="28.5" customHeight="1">
      <c r="A144" s="827"/>
      <c r="B144" s="833"/>
      <c r="C144" s="842"/>
      <c r="D144" s="843"/>
      <c r="E144" s="836"/>
      <c r="F144" s="965"/>
      <c r="G144" s="966"/>
      <c r="H144" s="966"/>
      <c r="I144" s="967"/>
      <c r="J144" s="471"/>
      <c r="K144" s="471"/>
    </row>
    <row r="145" spans="1:11" s="472" customFormat="1" ht="28.5" customHeight="1">
      <c r="A145" s="827"/>
      <c r="B145" s="844"/>
      <c r="C145" s="848"/>
      <c r="D145" s="838"/>
      <c r="E145" s="836"/>
      <c r="F145" s="965"/>
      <c r="G145" s="966"/>
      <c r="H145" s="966"/>
      <c r="I145" s="967"/>
      <c r="J145" s="471"/>
      <c r="K145" s="471"/>
    </row>
    <row r="146" spans="1:11" s="472" customFormat="1" ht="28.5" customHeight="1">
      <c r="A146" s="827"/>
      <c r="B146" s="833"/>
      <c r="C146" s="834"/>
      <c r="D146" s="843"/>
      <c r="E146" s="836"/>
      <c r="F146" s="965"/>
      <c r="G146" s="966"/>
      <c r="H146" s="966"/>
      <c r="I146" s="967"/>
      <c r="J146" s="471"/>
      <c r="K146" s="471"/>
    </row>
    <row r="147" spans="1:11" s="472" customFormat="1" ht="28.5" customHeight="1">
      <c r="A147" s="827"/>
      <c r="B147" s="841"/>
      <c r="C147" s="834"/>
      <c r="D147" s="835"/>
      <c r="E147" s="836"/>
      <c r="F147" s="965"/>
      <c r="G147" s="966"/>
      <c r="H147" s="966"/>
      <c r="I147" s="967"/>
      <c r="J147" s="471"/>
      <c r="K147" s="471"/>
    </row>
    <row r="148" spans="1:11" s="472" customFormat="1" ht="28.5" customHeight="1">
      <c r="A148" s="827"/>
      <c r="B148" s="841"/>
      <c r="C148" s="834"/>
      <c r="D148" s="835"/>
      <c r="E148" s="836"/>
      <c r="F148" s="965"/>
      <c r="G148" s="966"/>
      <c r="H148" s="966"/>
      <c r="I148" s="967"/>
      <c r="J148" s="471"/>
      <c r="K148" s="471"/>
    </row>
    <row r="149" spans="1:11" s="472" customFormat="1" ht="28.5" customHeight="1">
      <c r="A149" s="473"/>
      <c r="B149" s="761"/>
      <c r="C149" s="362"/>
      <c r="D149" s="756"/>
      <c r="E149" s="757"/>
      <c r="F149" s="758"/>
      <c r="G149" s="758"/>
      <c r="H149" s="754"/>
      <c r="I149" s="755"/>
      <c r="J149" s="471"/>
      <c r="K149" s="471"/>
    </row>
    <row r="150" spans="1:11" s="472" customFormat="1" ht="28.5" customHeight="1">
      <c r="A150" s="473"/>
      <c r="B150" s="761"/>
      <c r="C150" s="361"/>
      <c r="D150" s="756"/>
      <c r="E150" s="757"/>
      <c r="F150" s="758"/>
      <c r="G150" s="758"/>
      <c r="H150" s="754"/>
      <c r="I150" s="755"/>
      <c r="J150" s="471"/>
      <c r="K150" s="471"/>
    </row>
    <row r="151" spans="1:11" s="472" customFormat="1" ht="28.5" customHeight="1">
      <c r="A151" s="473"/>
      <c r="B151" s="761"/>
      <c r="C151" s="361"/>
      <c r="D151" s="779"/>
      <c r="E151" s="757"/>
      <c r="F151" s="427"/>
      <c r="G151" s="427"/>
      <c r="H151" s="428"/>
      <c r="I151" s="429"/>
      <c r="J151" s="471"/>
      <c r="K151" s="471"/>
    </row>
    <row r="152" spans="1:11" s="472" customFormat="1" ht="28.5" customHeight="1">
      <c r="A152" s="473"/>
      <c r="B152" s="761"/>
      <c r="C152" s="362"/>
      <c r="D152" s="756"/>
      <c r="E152" s="757"/>
      <c r="F152" s="758"/>
      <c r="G152" s="758"/>
      <c r="H152" s="754"/>
      <c r="I152" s="755"/>
      <c r="J152" s="471"/>
      <c r="K152" s="471"/>
    </row>
    <row r="153" spans="1:11" s="472" customFormat="1" ht="28.5" customHeight="1">
      <c r="A153" s="473"/>
      <c r="B153" s="760"/>
      <c r="C153" s="362"/>
      <c r="D153" s="756"/>
      <c r="E153" s="757"/>
      <c r="F153" s="758"/>
      <c r="G153" s="758"/>
      <c r="H153" s="754"/>
      <c r="I153" s="755"/>
      <c r="J153" s="471"/>
      <c r="K153" s="471"/>
    </row>
    <row r="154" spans="1:11" s="472" customFormat="1" ht="28.5" customHeight="1">
      <c r="A154" s="473"/>
      <c r="B154" s="760"/>
      <c r="C154" s="415"/>
      <c r="D154" s="775"/>
      <c r="E154" s="757"/>
      <c r="F154" s="427"/>
      <c r="G154" s="427"/>
      <c r="H154" s="428"/>
      <c r="I154" s="429"/>
      <c r="J154" s="471"/>
      <c r="K154" s="471"/>
    </row>
    <row r="155" spans="1:11" s="472" customFormat="1" ht="28.5" customHeight="1">
      <c r="A155" s="473"/>
      <c r="B155" s="760"/>
      <c r="C155" s="415"/>
      <c r="D155" s="775"/>
      <c r="E155" s="757"/>
      <c r="F155" s="427"/>
      <c r="G155" s="427"/>
      <c r="H155" s="428"/>
      <c r="I155" s="429"/>
      <c r="J155" s="471"/>
      <c r="K155" s="471"/>
    </row>
    <row r="156" spans="1:11" s="472" customFormat="1" ht="28.5" customHeight="1">
      <c r="A156" s="473"/>
      <c r="B156" s="760"/>
      <c r="C156" s="415"/>
      <c r="D156" s="785"/>
      <c r="E156" s="757"/>
      <c r="F156" s="427"/>
      <c r="G156" s="427"/>
      <c r="H156" s="428"/>
      <c r="I156" s="429"/>
      <c r="J156" s="471"/>
      <c r="K156" s="471"/>
    </row>
    <row r="157" spans="1:11" s="472" customFormat="1" ht="28.5" customHeight="1">
      <c r="A157" s="473"/>
      <c r="B157" s="760"/>
      <c r="C157" s="415"/>
      <c r="D157" s="775"/>
      <c r="E157" s="757"/>
      <c r="F157" s="427"/>
      <c r="G157" s="427"/>
      <c r="H157" s="428"/>
      <c r="I157" s="429"/>
      <c r="J157" s="471"/>
      <c r="K157" s="471"/>
    </row>
    <row r="158" spans="1:11" s="472" customFormat="1" ht="28.5" customHeight="1">
      <c r="A158" s="473"/>
      <c r="B158" s="760"/>
      <c r="C158" s="362"/>
      <c r="D158" s="756"/>
      <c r="E158" s="757"/>
      <c r="F158" s="758"/>
      <c r="G158" s="758"/>
      <c r="H158" s="754"/>
      <c r="I158" s="755"/>
      <c r="J158" s="471"/>
      <c r="K158" s="471"/>
    </row>
    <row r="159" spans="1:11" s="472" customFormat="1" ht="28.5" customHeight="1">
      <c r="A159" s="473"/>
      <c r="B159" s="760"/>
      <c r="C159" s="415"/>
      <c r="D159" s="785"/>
      <c r="E159" s="757"/>
      <c r="F159" s="427"/>
      <c r="G159" s="427"/>
      <c r="H159" s="428"/>
      <c r="I159" s="429"/>
      <c r="J159" s="471"/>
      <c r="K159" s="471"/>
    </row>
    <row r="160" spans="1:11" s="472" customFormat="1" ht="28.5" customHeight="1">
      <c r="A160" s="473"/>
      <c r="B160" s="760"/>
      <c r="C160" s="415"/>
      <c r="D160" s="785"/>
      <c r="E160" s="757"/>
      <c r="F160" s="427"/>
      <c r="G160" s="427"/>
      <c r="H160" s="428"/>
      <c r="I160" s="429"/>
      <c r="J160" s="471"/>
      <c r="K160" s="471"/>
    </row>
    <row r="161" spans="1:11" s="472" customFormat="1" ht="28.5" customHeight="1">
      <c r="A161" s="473"/>
      <c r="B161" s="760"/>
      <c r="C161" s="415"/>
      <c r="D161" s="785"/>
      <c r="E161" s="757"/>
      <c r="F161" s="427"/>
      <c r="G161" s="427"/>
      <c r="H161" s="428"/>
      <c r="I161" s="429"/>
      <c r="J161" s="471"/>
      <c r="K161" s="471"/>
    </row>
    <row r="162" spans="1:11" s="472" customFormat="1" ht="28.5" customHeight="1">
      <c r="A162" s="473"/>
      <c r="B162" s="760"/>
      <c r="C162" s="415"/>
      <c r="D162" s="785"/>
      <c r="E162" s="757"/>
      <c r="F162" s="427"/>
      <c r="G162" s="427"/>
      <c r="H162" s="428"/>
      <c r="I162" s="429"/>
      <c r="J162" s="471"/>
      <c r="K162" s="471"/>
    </row>
    <row r="163" spans="1:11" s="472" customFormat="1" ht="28.5" customHeight="1">
      <c r="A163" s="473"/>
      <c r="B163" s="760"/>
      <c r="C163" s="415"/>
      <c r="D163" s="756"/>
      <c r="E163" s="757"/>
      <c r="F163" s="427"/>
      <c r="G163" s="427"/>
      <c r="H163" s="428"/>
      <c r="I163" s="429"/>
      <c r="J163" s="471"/>
      <c r="K163" s="471"/>
    </row>
    <row r="164" spans="1:11" s="472" customFormat="1" ht="28.5" customHeight="1">
      <c r="A164" s="473"/>
      <c r="B164" s="764"/>
      <c r="C164" s="362"/>
      <c r="D164" s="756"/>
      <c r="E164" s="757"/>
      <c r="F164" s="758"/>
      <c r="G164" s="758"/>
      <c r="H164" s="754"/>
      <c r="I164" s="755"/>
      <c r="J164" s="471"/>
      <c r="K164" s="471"/>
    </row>
    <row r="165" spans="1:11" s="472" customFormat="1" ht="28.5" customHeight="1">
      <c r="A165" s="473"/>
      <c r="B165" s="760"/>
      <c r="C165" s="362"/>
      <c r="D165" s="756"/>
      <c r="E165" s="757"/>
      <c r="F165" s="427"/>
      <c r="G165" s="427"/>
      <c r="H165" s="428"/>
      <c r="I165" s="429"/>
      <c r="J165" s="471"/>
      <c r="K165" s="471"/>
    </row>
    <row r="166" spans="1:11" s="472" customFormat="1" ht="28.5" customHeight="1">
      <c r="A166" s="473"/>
      <c r="B166" s="763"/>
      <c r="C166" s="369"/>
      <c r="D166" s="775"/>
      <c r="E166" s="757"/>
      <c r="F166" s="427"/>
      <c r="G166" s="427"/>
      <c r="H166" s="428"/>
      <c r="I166" s="429"/>
      <c r="J166" s="471"/>
      <c r="K166" s="471"/>
    </row>
    <row r="167" spans="1:11" s="472" customFormat="1" ht="28.5" customHeight="1">
      <c r="A167" s="473"/>
      <c r="B167" s="763"/>
      <c r="C167" s="362"/>
      <c r="D167" s="775"/>
      <c r="E167" s="757"/>
      <c r="F167" s="427"/>
      <c r="G167" s="427"/>
      <c r="H167" s="428"/>
      <c r="I167" s="429"/>
      <c r="J167" s="471"/>
      <c r="K167" s="471"/>
    </row>
    <row r="168" spans="1:11" s="472" customFormat="1" ht="28.5" customHeight="1">
      <c r="A168" s="473"/>
      <c r="B168" s="763"/>
      <c r="C168" s="362"/>
      <c r="D168" s="775"/>
      <c r="E168" s="757"/>
      <c r="F168" s="427"/>
      <c r="G168" s="427"/>
      <c r="H168" s="428"/>
      <c r="I168" s="429"/>
      <c r="J168" s="471"/>
      <c r="K168" s="471"/>
    </row>
    <row r="169" spans="1:11" s="472" customFormat="1" ht="28.5" customHeight="1">
      <c r="A169" s="473"/>
      <c r="B169" s="763"/>
      <c r="C169" s="362"/>
      <c r="D169" s="775"/>
      <c r="E169" s="757"/>
      <c r="F169" s="427"/>
      <c r="G169" s="427"/>
      <c r="H169" s="428"/>
      <c r="I169" s="429"/>
      <c r="J169" s="471"/>
      <c r="K169" s="471"/>
    </row>
    <row r="170" spans="1:11" s="472" customFormat="1" ht="28.5" customHeight="1">
      <c r="A170" s="473"/>
      <c r="B170" s="763"/>
      <c r="C170" s="362"/>
      <c r="D170" s="775"/>
      <c r="E170" s="757"/>
      <c r="F170" s="427"/>
      <c r="G170" s="427"/>
      <c r="H170" s="428"/>
      <c r="I170" s="429"/>
      <c r="J170" s="471"/>
      <c r="K170" s="471"/>
    </row>
    <row r="171" spans="1:11" s="472" customFormat="1" ht="28.5" customHeight="1">
      <c r="A171" s="473"/>
      <c r="B171" s="763"/>
      <c r="C171" s="362"/>
      <c r="D171" s="775"/>
      <c r="E171" s="757"/>
      <c r="F171" s="427"/>
      <c r="G171" s="427"/>
      <c r="H171" s="428"/>
      <c r="I171" s="429"/>
      <c r="J171" s="471"/>
      <c r="K171" s="471"/>
    </row>
    <row r="172" spans="1:11" s="472" customFormat="1" ht="28.5" customHeight="1">
      <c r="A172" s="473"/>
      <c r="B172" s="763"/>
      <c r="C172" s="362"/>
      <c r="D172" s="775"/>
      <c r="E172" s="757"/>
      <c r="F172" s="427"/>
      <c r="G172" s="427"/>
      <c r="H172" s="428"/>
      <c r="I172" s="429"/>
      <c r="J172" s="471"/>
      <c r="K172" s="471"/>
    </row>
    <row r="173" spans="1:11" s="472" customFormat="1" ht="28.5" customHeight="1">
      <c r="A173" s="473"/>
      <c r="B173" s="763"/>
      <c r="C173" s="362"/>
      <c r="D173" s="775"/>
      <c r="E173" s="757"/>
      <c r="F173" s="427"/>
      <c r="G173" s="427"/>
      <c r="H173" s="428"/>
      <c r="I173" s="429"/>
      <c r="J173" s="471"/>
      <c r="K173" s="471"/>
    </row>
    <row r="174" spans="1:11" s="472" customFormat="1" ht="28.5" customHeight="1">
      <c r="A174" s="473"/>
      <c r="B174" s="763"/>
      <c r="C174" s="362"/>
      <c r="D174" s="775"/>
      <c r="E174" s="757"/>
      <c r="F174" s="427"/>
      <c r="G174" s="427"/>
      <c r="H174" s="428"/>
      <c r="I174" s="429"/>
      <c r="J174" s="471"/>
      <c r="K174" s="471"/>
    </row>
    <row r="175" spans="1:11" s="472" customFormat="1" ht="28.5" customHeight="1">
      <c r="A175" s="473"/>
      <c r="B175" s="763"/>
      <c r="C175" s="362"/>
      <c r="D175" s="775"/>
      <c r="E175" s="757"/>
      <c r="F175" s="427"/>
      <c r="G175" s="427"/>
      <c r="H175" s="428"/>
      <c r="I175" s="429"/>
      <c r="J175" s="471"/>
      <c r="K175" s="471"/>
    </row>
    <row r="176" spans="1:11" s="472" customFormat="1" ht="28.5" customHeight="1">
      <c r="A176" s="473"/>
      <c r="B176" s="763"/>
      <c r="C176" s="362"/>
      <c r="D176" s="775"/>
      <c r="E176" s="757"/>
      <c r="F176" s="427"/>
      <c r="G176" s="427"/>
      <c r="H176" s="428"/>
      <c r="I176" s="429"/>
      <c r="J176" s="471"/>
      <c r="K176" s="471"/>
    </row>
    <row r="177" spans="1:11" s="472" customFormat="1" ht="28.5" customHeight="1">
      <c r="A177" s="473"/>
      <c r="B177" s="763"/>
      <c r="C177" s="362"/>
      <c r="D177" s="775"/>
      <c r="E177" s="757"/>
      <c r="F177" s="427"/>
      <c r="G177" s="427"/>
      <c r="H177" s="428"/>
      <c r="I177" s="429"/>
      <c r="J177" s="471"/>
      <c r="K177" s="471"/>
    </row>
    <row r="178" spans="1:11" s="472" customFormat="1" ht="28.5" customHeight="1">
      <c r="A178" s="473"/>
      <c r="B178" s="763"/>
      <c r="C178" s="362"/>
      <c r="D178" s="775"/>
      <c r="E178" s="757"/>
      <c r="F178" s="427"/>
      <c r="G178" s="427"/>
      <c r="H178" s="428"/>
      <c r="I178" s="429"/>
      <c r="J178" s="471"/>
      <c r="K178" s="471"/>
    </row>
    <row r="179" spans="1:11" s="472" customFormat="1" ht="28.5" customHeight="1">
      <c r="A179" s="473"/>
      <c r="B179" s="763"/>
      <c r="C179" s="362"/>
      <c r="D179" s="775"/>
      <c r="E179" s="757"/>
      <c r="F179" s="427"/>
      <c r="G179" s="427"/>
      <c r="H179" s="428"/>
      <c r="I179" s="429"/>
      <c r="J179" s="471"/>
      <c r="K179" s="471"/>
    </row>
    <row r="180" spans="1:11" s="472" customFormat="1" ht="28.5" customHeight="1">
      <c r="A180" s="473"/>
      <c r="B180" s="764"/>
      <c r="C180" s="362"/>
      <c r="D180" s="756"/>
      <c r="E180" s="757"/>
      <c r="F180" s="758"/>
      <c r="G180" s="758"/>
      <c r="H180" s="754"/>
      <c r="I180" s="755"/>
      <c r="J180" s="471"/>
      <c r="K180" s="471"/>
    </row>
    <row r="181" spans="1:11" s="472" customFormat="1" ht="28.5" customHeight="1">
      <c r="A181" s="473"/>
      <c r="B181" s="763"/>
      <c r="C181" s="362"/>
      <c r="D181" s="775"/>
      <c r="E181" s="757"/>
      <c r="F181" s="427"/>
      <c r="G181" s="427"/>
      <c r="H181" s="428"/>
      <c r="I181" s="429"/>
      <c r="J181" s="471"/>
      <c r="K181" s="471"/>
    </row>
    <row r="182" spans="1:11" s="472" customFormat="1" ht="28.5" customHeight="1">
      <c r="A182" s="473"/>
      <c r="B182" s="763"/>
      <c r="C182" s="362"/>
      <c r="D182" s="775"/>
      <c r="E182" s="757"/>
      <c r="F182" s="427"/>
      <c r="G182" s="427"/>
      <c r="H182" s="428"/>
      <c r="I182" s="429"/>
      <c r="J182" s="471"/>
      <c r="K182" s="471"/>
    </row>
    <row r="183" spans="1:11" s="472" customFormat="1" ht="28.5" customHeight="1">
      <c r="A183" s="473"/>
      <c r="B183" s="764"/>
      <c r="C183" s="362"/>
      <c r="D183" s="779"/>
      <c r="E183" s="757"/>
      <c r="F183" s="758"/>
      <c r="G183" s="758"/>
      <c r="H183" s="754"/>
      <c r="I183" s="755"/>
      <c r="J183" s="471"/>
      <c r="K183" s="471"/>
    </row>
    <row r="184" spans="1:11" s="472" customFormat="1" ht="28.5" customHeight="1">
      <c r="A184" s="473"/>
      <c r="B184" s="760"/>
      <c r="C184" s="362"/>
      <c r="D184" s="779"/>
      <c r="E184" s="757"/>
      <c r="F184" s="758"/>
      <c r="G184" s="758"/>
      <c r="H184" s="754"/>
      <c r="I184" s="755"/>
      <c r="J184" s="471"/>
      <c r="K184" s="471"/>
    </row>
    <row r="185" spans="1:11" s="472" customFormat="1" ht="28.5" customHeight="1">
      <c r="A185" s="473"/>
      <c r="B185" s="760"/>
      <c r="C185" s="369"/>
      <c r="D185" s="775"/>
      <c r="E185" s="757"/>
      <c r="F185" s="427"/>
      <c r="G185" s="427"/>
      <c r="H185" s="777"/>
      <c r="I185" s="429"/>
      <c r="J185" s="471"/>
      <c r="K185" s="471"/>
    </row>
    <row r="186" spans="1:11" s="472" customFormat="1" ht="28.5" customHeight="1">
      <c r="A186" s="473"/>
      <c r="B186" s="760"/>
      <c r="C186" s="369"/>
      <c r="D186" s="775"/>
      <c r="E186" s="757"/>
      <c r="F186" s="427"/>
      <c r="G186" s="427"/>
      <c r="H186" s="428"/>
      <c r="I186" s="429"/>
      <c r="J186" s="471"/>
      <c r="K186" s="471"/>
    </row>
    <row r="187" spans="1:11" s="472" customFormat="1" ht="28.5" customHeight="1">
      <c r="A187" s="473"/>
      <c r="B187" s="764"/>
      <c r="C187" s="362"/>
      <c r="D187" s="756"/>
      <c r="E187" s="757"/>
      <c r="F187" s="758"/>
      <c r="G187" s="758"/>
      <c r="H187" s="754"/>
      <c r="I187" s="755"/>
      <c r="J187" s="471"/>
      <c r="K187" s="471"/>
    </row>
    <row r="188" spans="1:11" s="472" customFormat="1" ht="28.5" customHeight="1">
      <c r="A188" s="473"/>
      <c r="B188" s="760"/>
      <c r="C188" s="362"/>
      <c r="D188" s="756"/>
      <c r="E188" s="757"/>
      <c r="F188" s="758"/>
      <c r="G188" s="758"/>
      <c r="H188" s="754"/>
      <c r="I188" s="755"/>
      <c r="J188" s="471"/>
      <c r="K188" s="471"/>
    </row>
    <row r="189" spans="1:11" s="472" customFormat="1" ht="28.5" customHeight="1">
      <c r="A189" s="473"/>
      <c r="B189" s="760"/>
      <c r="C189" s="369"/>
      <c r="D189" s="778"/>
      <c r="E189" s="757"/>
      <c r="F189" s="427"/>
      <c r="G189" s="427"/>
      <c r="H189" s="777"/>
      <c r="I189" s="429"/>
      <c r="J189" s="471"/>
      <c r="K189" s="471"/>
    </row>
    <row r="190" spans="1:11" s="472" customFormat="1" ht="28.5" customHeight="1">
      <c r="A190" s="473"/>
      <c r="B190" s="760"/>
      <c r="C190" s="369"/>
      <c r="D190" s="756"/>
      <c r="E190" s="757"/>
      <c r="F190" s="427"/>
      <c r="G190" s="427"/>
      <c r="H190" s="428"/>
      <c r="I190" s="429"/>
      <c r="J190" s="471"/>
      <c r="K190" s="471"/>
    </row>
    <row r="191" spans="1:11" s="472" customFormat="1" ht="28.5" customHeight="1">
      <c r="A191" s="473"/>
      <c r="B191" s="764"/>
      <c r="C191" s="362"/>
      <c r="D191" s="756"/>
      <c r="E191" s="757"/>
      <c r="F191" s="758"/>
      <c r="G191" s="758"/>
      <c r="H191" s="754"/>
      <c r="I191" s="755"/>
      <c r="J191" s="471"/>
      <c r="K191" s="471"/>
    </row>
    <row r="192" spans="1:11" s="472" customFormat="1" ht="28.5" customHeight="1">
      <c r="A192" s="473"/>
      <c r="B192" s="764"/>
      <c r="C192" s="362"/>
      <c r="D192" s="756"/>
      <c r="E192" s="757"/>
      <c r="F192" s="758"/>
      <c r="G192" s="758"/>
      <c r="H192" s="754"/>
      <c r="I192" s="755"/>
      <c r="J192" s="471"/>
      <c r="K192" s="471"/>
    </row>
    <row r="193" spans="1:11" s="472" customFormat="1" ht="28.5" customHeight="1">
      <c r="A193" s="473"/>
      <c r="B193" s="764"/>
      <c r="C193" s="362"/>
      <c r="D193" s="756"/>
      <c r="E193" s="757"/>
      <c r="F193" s="758"/>
      <c r="G193" s="758"/>
      <c r="H193" s="754"/>
      <c r="I193" s="755"/>
      <c r="J193" s="471"/>
      <c r="K193" s="471"/>
    </row>
    <row r="194" spans="1:11" s="472" customFormat="1" ht="28.5" customHeight="1">
      <c r="A194" s="473"/>
      <c r="B194" s="764"/>
      <c r="C194" s="362"/>
      <c r="D194" s="756"/>
      <c r="E194" s="757"/>
      <c r="F194" s="758"/>
      <c r="G194" s="758"/>
      <c r="H194" s="754"/>
      <c r="I194" s="755"/>
      <c r="J194" s="471"/>
      <c r="K194" s="471"/>
    </row>
    <row r="195" spans="1:11" s="472" customFormat="1" ht="28.5" customHeight="1">
      <c r="A195" s="473"/>
      <c r="B195" s="764"/>
      <c r="C195" s="362"/>
      <c r="D195" s="756"/>
      <c r="E195" s="757"/>
      <c r="F195" s="758"/>
      <c r="G195" s="776"/>
      <c r="H195" s="754"/>
      <c r="I195" s="755"/>
      <c r="J195" s="471"/>
      <c r="K195" s="471"/>
    </row>
    <row r="196" spans="1:11" s="472" customFormat="1" ht="28.5" customHeight="1">
      <c r="A196" s="473"/>
      <c r="B196" s="764"/>
      <c r="C196" s="362"/>
      <c r="D196" s="756"/>
      <c r="E196" s="757"/>
      <c r="F196" s="758"/>
      <c r="G196" s="758"/>
      <c r="H196" s="754"/>
      <c r="I196" s="755"/>
      <c r="J196" s="471"/>
      <c r="K196" s="471"/>
    </row>
    <row r="197" spans="1:11" s="472" customFormat="1" ht="28.5" customHeight="1">
      <c r="A197" s="473"/>
      <c r="B197" s="760"/>
      <c r="C197" s="362"/>
      <c r="D197" s="756"/>
      <c r="E197" s="757"/>
      <c r="F197" s="758"/>
      <c r="G197" s="758"/>
      <c r="H197" s="754"/>
      <c r="I197" s="755"/>
      <c r="J197" s="471"/>
      <c r="K197" s="471"/>
    </row>
    <row r="198" spans="1:11" s="472" customFormat="1" ht="28.5" customHeight="1">
      <c r="A198" s="473"/>
      <c r="B198" s="760"/>
      <c r="C198" s="362"/>
      <c r="D198" s="756"/>
      <c r="E198" s="757"/>
      <c r="F198" s="758"/>
      <c r="G198" s="758"/>
      <c r="H198" s="754"/>
      <c r="I198" s="755"/>
      <c r="J198" s="471"/>
      <c r="K198" s="471"/>
    </row>
    <row r="199" spans="1:11" s="472" customFormat="1" ht="28.5" customHeight="1">
      <c r="A199" s="473"/>
      <c r="B199" s="761"/>
      <c r="C199" s="361"/>
      <c r="D199" s="779"/>
      <c r="E199" s="757"/>
      <c r="F199" s="427"/>
      <c r="G199" s="427"/>
      <c r="H199" s="428"/>
      <c r="I199" s="429"/>
      <c r="J199" s="471"/>
      <c r="K199" s="471"/>
    </row>
    <row r="200" spans="1:11" s="472" customFormat="1" ht="28.5" customHeight="1">
      <c r="A200" s="473"/>
      <c r="B200" s="761"/>
      <c r="C200" s="361"/>
      <c r="D200" s="785"/>
      <c r="E200" s="757"/>
      <c r="F200" s="427"/>
      <c r="G200" s="427"/>
      <c r="H200" s="428"/>
      <c r="I200" s="429"/>
      <c r="J200" s="471"/>
      <c r="K200" s="471"/>
    </row>
    <row r="201" spans="1:11" s="472" customFormat="1" ht="28.5" customHeight="1">
      <c r="A201" s="473"/>
      <c r="B201" s="761"/>
      <c r="C201" s="361"/>
      <c r="D201" s="779"/>
      <c r="E201" s="757"/>
      <c r="F201" s="427"/>
      <c r="G201" s="427"/>
      <c r="H201" s="428"/>
      <c r="I201" s="429"/>
      <c r="J201" s="471"/>
      <c r="K201" s="471"/>
    </row>
    <row r="202" spans="1:11" s="472" customFormat="1" ht="28.5" customHeight="1">
      <c r="A202" s="473"/>
      <c r="B202" s="761"/>
      <c r="C202" s="361"/>
      <c r="D202" s="779"/>
      <c r="E202" s="757"/>
      <c r="F202" s="427"/>
      <c r="G202" s="427"/>
      <c r="H202" s="428"/>
      <c r="I202" s="429"/>
      <c r="J202" s="471"/>
      <c r="K202" s="471"/>
    </row>
    <row r="203" spans="1:11" s="472" customFormat="1" ht="28.5" customHeight="1">
      <c r="A203" s="473"/>
      <c r="B203" s="761"/>
      <c r="C203" s="361"/>
      <c r="D203" s="779"/>
      <c r="E203" s="757"/>
      <c r="F203" s="427"/>
      <c r="G203" s="427"/>
      <c r="H203" s="428"/>
      <c r="I203" s="429"/>
      <c r="J203" s="471"/>
      <c r="K203" s="471"/>
    </row>
    <row r="204" spans="1:11" s="472" customFormat="1" ht="28.5" customHeight="1">
      <c r="A204" s="473"/>
      <c r="B204" s="761"/>
      <c r="C204" s="361"/>
      <c r="D204" s="779"/>
      <c r="E204" s="757"/>
      <c r="F204" s="427"/>
      <c r="G204" s="427"/>
      <c r="H204" s="428"/>
      <c r="I204" s="429"/>
      <c r="J204" s="471"/>
      <c r="K204" s="471"/>
    </row>
    <row r="205" spans="1:11" s="472" customFormat="1" ht="28.5" customHeight="1">
      <c r="A205" s="473"/>
      <c r="B205" s="761"/>
      <c r="C205" s="361"/>
      <c r="D205" s="785"/>
      <c r="E205" s="757"/>
      <c r="F205" s="427"/>
      <c r="G205" s="427"/>
      <c r="H205" s="428"/>
      <c r="I205" s="429"/>
      <c r="J205" s="471"/>
      <c r="K205" s="471"/>
    </row>
    <row r="206" spans="1:11" s="472" customFormat="1" ht="28.5" customHeight="1">
      <c r="A206" s="473"/>
      <c r="B206" s="761"/>
      <c r="C206" s="361"/>
      <c r="D206" s="786"/>
      <c r="E206" s="757"/>
      <c r="F206" s="427"/>
      <c r="G206" s="427"/>
      <c r="H206" s="428"/>
      <c r="I206" s="429"/>
      <c r="J206" s="471"/>
      <c r="K206" s="471"/>
    </row>
    <row r="207" spans="1:11" s="472" customFormat="1" ht="28.5" customHeight="1">
      <c r="A207" s="473"/>
      <c r="B207" s="761"/>
      <c r="C207" s="361"/>
      <c r="D207" s="786"/>
      <c r="E207" s="757"/>
      <c r="F207" s="427"/>
      <c r="G207" s="427"/>
      <c r="H207" s="428"/>
      <c r="I207" s="429"/>
      <c r="J207" s="471"/>
      <c r="K207" s="471"/>
    </row>
    <row r="208" spans="1:11" s="472" customFormat="1" ht="28.5" customHeight="1">
      <c r="A208" s="473"/>
      <c r="B208" s="760"/>
      <c r="C208" s="362"/>
      <c r="D208" s="779"/>
      <c r="E208" s="757"/>
      <c r="F208" s="758"/>
      <c r="G208" s="758"/>
      <c r="H208" s="754"/>
      <c r="I208" s="755"/>
      <c r="J208" s="471"/>
      <c r="K208" s="471"/>
    </row>
    <row r="209" spans="1:11" s="472" customFormat="1" ht="28.5" customHeight="1">
      <c r="A209" s="473"/>
      <c r="B209" s="761"/>
      <c r="C209" s="361"/>
      <c r="D209" s="787"/>
      <c r="E209" s="757"/>
      <c r="F209" s="427"/>
      <c r="G209" s="427"/>
      <c r="H209" s="428"/>
      <c r="I209" s="429"/>
      <c r="J209" s="471"/>
      <c r="K209" s="471"/>
    </row>
    <row r="210" spans="1:11" s="472" customFormat="1" ht="28.5" customHeight="1">
      <c r="A210" s="473"/>
      <c r="B210" s="761"/>
      <c r="C210" s="361"/>
      <c r="D210" s="787"/>
      <c r="E210" s="757"/>
      <c r="F210" s="427"/>
      <c r="G210" s="427"/>
      <c r="H210" s="428"/>
      <c r="I210" s="429"/>
      <c r="J210" s="471"/>
      <c r="K210" s="471"/>
    </row>
    <row r="211" spans="1:11" s="472" customFormat="1" ht="28.5" customHeight="1">
      <c r="A211" s="473"/>
      <c r="B211" s="761"/>
      <c r="C211" s="361"/>
      <c r="D211" s="787"/>
      <c r="E211" s="757"/>
      <c r="F211" s="427"/>
      <c r="G211" s="427"/>
      <c r="H211" s="428"/>
      <c r="I211" s="429"/>
      <c r="J211" s="471"/>
      <c r="K211" s="471"/>
    </row>
    <row r="212" spans="1:11" s="472" customFormat="1" ht="28.5" customHeight="1">
      <c r="A212" s="473"/>
      <c r="B212" s="761"/>
      <c r="C212" s="361"/>
      <c r="D212" s="787"/>
      <c r="E212" s="757"/>
      <c r="F212" s="427"/>
      <c r="G212" s="427"/>
      <c r="H212" s="428"/>
      <c r="I212" s="429"/>
      <c r="J212" s="471"/>
      <c r="K212" s="471"/>
    </row>
    <row r="213" spans="1:11" s="472" customFormat="1" ht="28.5" customHeight="1">
      <c r="A213" s="473"/>
      <c r="B213" s="761"/>
      <c r="C213" s="361"/>
      <c r="D213" s="786"/>
      <c r="E213" s="757"/>
      <c r="F213" s="427"/>
      <c r="G213" s="427"/>
      <c r="H213" s="428"/>
      <c r="I213" s="429"/>
      <c r="J213" s="471"/>
      <c r="K213" s="471"/>
    </row>
    <row r="214" spans="1:11" s="472" customFormat="1" ht="28.5" customHeight="1">
      <c r="A214" s="473"/>
      <c r="B214" s="761"/>
      <c r="C214" s="361"/>
      <c r="D214" s="786"/>
      <c r="E214" s="757"/>
      <c r="F214" s="427"/>
      <c r="G214" s="427"/>
      <c r="H214" s="428"/>
      <c r="I214" s="429"/>
      <c r="J214" s="471"/>
      <c r="K214" s="471"/>
    </row>
    <row r="215" spans="1:11" s="472" customFormat="1" ht="28.5" customHeight="1">
      <c r="A215" s="473"/>
      <c r="B215" s="761"/>
      <c r="C215" s="361"/>
      <c r="D215" s="787"/>
      <c r="E215" s="757"/>
      <c r="F215" s="427"/>
      <c r="G215" s="427"/>
      <c r="H215" s="428"/>
      <c r="I215" s="429"/>
      <c r="J215" s="471"/>
      <c r="K215" s="471"/>
    </row>
    <row r="216" spans="1:11" s="472" customFormat="1" ht="28.5" customHeight="1">
      <c r="A216" s="473"/>
      <c r="B216" s="761"/>
      <c r="C216" s="361"/>
      <c r="D216" s="779"/>
      <c r="E216" s="757"/>
      <c r="F216" s="427"/>
      <c r="G216" s="427"/>
      <c r="H216" s="428"/>
      <c r="I216" s="429"/>
      <c r="J216" s="471"/>
      <c r="K216" s="471"/>
    </row>
    <row r="217" spans="1:11" s="472" customFormat="1" ht="28.5" customHeight="1">
      <c r="A217" s="473"/>
      <c r="B217" s="761"/>
      <c r="C217" s="361"/>
      <c r="D217" s="785"/>
      <c r="E217" s="757"/>
      <c r="F217" s="427"/>
      <c r="G217" s="427"/>
      <c r="H217" s="428"/>
      <c r="I217" s="429"/>
      <c r="J217" s="471"/>
      <c r="K217" s="471"/>
    </row>
    <row r="218" spans="1:11" s="472" customFormat="1" ht="28.5" customHeight="1">
      <c r="A218" s="473"/>
      <c r="B218" s="761"/>
      <c r="C218" s="361"/>
      <c r="D218" s="785"/>
      <c r="E218" s="757"/>
      <c r="F218" s="427"/>
      <c r="G218" s="427"/>
      <c r="H218" s="428"/>
      <c r="I218" s="429"/>
      <c r="J218" s="471"/>
      <c r="K218" s="471"/>
    </row>
    <row r="219" spans="1:11" s="472" customFormat="1" ht="28.5" customHeight="1">
      <c r="A219" s="473"/>
      <c r="B219" s="761"/>
      <c r="C219" s="361"/>
      <c r="D219" s="785"/>
      <c r="E219" s="757"/>
      <c r="F219" s="427"/>
      <c r="G219" s="427"/>
      <c r="H219" s="428"/>
      <c r="I219" s="429"/>
      <c r="J219" s="471"/>
      <c r="K219" s="471"/>
    </row>
    <row r="220" spans="1:11" s="472" customFormat="1" ht="28.5" customHeight="1">
      <c r="A220" s="473"/>
      <c r="B220" s="760"/>
      <c r="C220" s="362"/>
      <c r="D220" s="779"/>
      <c r="E220" s="757"/>
      <c r="F220" s="758"/>
      <c r="G220" s="758"/>
      <c r="H220" s="754"/>
      <c r="I220" s="755"/>
      <c r="J220" s="471"/>
      <c r="K220" s="471"/>
    </row>
    <row r="221" spans="1:11" s="472" customFormat="1" ht="28.5" customHeight="1">
      <c r="A221" s="473"/>
      <c r="B221" s="760"/>
      <c r="C221" s="361"/>
      <c r="D221" s="779"/>
      <c r="E221" s="757"/>
      <c r="F221" s="427"/>
      <c r="G221" s="427"/>
      <c r="H221" s="428"/>
      <c r="I221" s="429"/>
      <c r="J221" s="471"/>
      <c r="K221" s="471"/>
    </row>
    <row r="222" spans="1:11" s="472" customFormat="1" ht="28.5" customHeight="1">
      <c r="A222" s="473"/>
      <c r="B222" s="760"/>
      <c r="C222" s="361"/>
      <c r="D222" s="779"/>
      <c r="E222" s="757"/>
      <c r="F222" s="427"/>
      <c r="G222" s="427"/>
      <c r="H222" s="428"/>
      <c r="I222" s="429"/>
      <c r="J222" s="471"/>
      <c r="K222" s="471"/>
    </row>
    <row r="223" spans="1:11" s="472" customFormat="1" ht="28.5" customHeight="1">
      <c r="A223" s="473"/>
      <c r="B223" s="761"/>
      <c r="C223" s="369"/>
      <c r="D223" s="779"/>
      <c r="E223" s="757"/>
      <c r="F223" s="427"/>
      <c r="G223" s="427"/>
      <c r="H223" s="428"/>
      <c r="I223" s="429"/>
      <c r="J223" s="471"/>
      <c r="K223" s="471"/>
    </row>
    <row r="224" spans="1:11" s="472" customFormat="1" ht="28.5" customHeight="1">
      <c r="A224" s="473"/>
      <c r="B224" s="761"/>
      <c r="C224" s="369"/>
      <c r="D224" s="779"/>
      <c r="E224" s="757"/>
      <c r="F224" s="427"/>
      <c r="G224" s="427"/>
      <c r="H224" s="428"/>
      <c r="I224" s="429"/>
      <c r="J224" s="471"/>
      <c r="K224" s="471"/>
    </row>
    <row r="225" spans="1:11" s="472" customFormat="1" ht="28.5" customHeight="1">
      <c r="A225" s="473"/>
      <c r="B225" s="760"/>
      <c r="C225" s="361"/>
      <c r="D225" s="779"/>
      <c r="E225" s="757"/>
      <c r="F225" s="427"/>
      <c r="G225" s="427"/>
      <c r="H225" s="428"/>
      <c r="I225" s="429"/>
      <c r="J225" s="471"/>
      <c r="K225" s="471"/>
    </row>
    <row r="226" spans="1:11" s="472" customFormat="1" ht="28.5" customHeight="1">
      <c r="A226" s="473"/>
      <c r="B226" s="760"/>
      <c r="C226" s="361"/>
      <c r="D226" s="785"/>
      <c r="E226" s="757"/>
      <c r="F226" s="427"/>
      <c r="G226" s="427"/>
      <c r="H226" s="428"/>
      <c r="I226" s="429"/>
      <c r="J226" s="471"/>
      <c r="K226" s="471"/>
    </row>
    <row r="227" spans="1:11" s="472" customFormat="1" ht="28.5" customHeight="1">
      <c r="A227" s="473"/>
      <c r="B227" s="760"/>
      <c r="C227" s="361"/>
      <c r="D227" s="775"/>
      <c r="E227" s="757"/>
      <c r="F227" s="427"/>
      <c r="G227" s="427"/>
      <c r="H227" s="428"/>
      <c r="I227" s="429"/>
      <c r="J227" s="471"/>
      <c r="K227" s="471"/>
    </row>
    <row r="228" spans="1:11" s="472" customFormat="1" ht="28.5" customHeight="1">
      <c r="A228" s="473"/>
      <c r="B228" s="760"/>
      <c r="C228" s="361"/>
      <c r="D228" s="775"/>
      <c r="E228" s="757"/>
      <c r="F228" s="427"/>
      <c r="G228" s="427"/>
      <c r="H228" s="428"/>
      <c r="I228" s="429"/>
      <c r="J228" s="471"/>
      <c r="K228" s="471"/>
    </row>
    <row r="229" spans="1:11" s="472" customFormat="1" ht="28.5" customHeight="1">
      <c r="A229" s="473"/>
      <c r="B229" s="760"/>
      <c r="C229" s="361"/>
      <c r="D229" s="779"/>
      <c r="E229" s="757"/>
      <c r="F229" s="427"/>
      <c r="G229" s="427"/>
      <c r="H229" s="428"/>
      <c r="I229" s="429"/>
      <c r="J229" s="471"/>
      <c r="K229" s="471"/>
    </row>
    <row r="230" spans="1:11" s="472" customFormat="1" ht="28.5" customHeight="1">
      <c r="A230" s="473"/>
      <c r="B230" s="761"/>
      <c r="C230" s="361"/>
      <c r="D230" s="785"/>
      <c r="E230" s="757"/>
      <c r="F230" s="427"/>
      <c r="G230" s="427"/>
      <c r="H230" s="428"/>
      <c r="I230" s="429"/>
      <c r="J230" s="471"/>
      <c r="K230" s="471"/>
    </row>
    <row r="231" spans="1:11" s="472" customFormat="1" ht="28.5" customHeight="1">
      <c r="A231" s="473"/>
      <c r="B231" s="761"/>
      <c r="C231" s="361"/>
      <c r="D231" s="775"/>
      <c r="E231" s="757"/>
      <c r="F231" s="427"/>
      <c r="G231" s="427"/>
      <c r="H231" s="428"/>
      <c r="I231" s="429"/>
      <c r="J231" s="471"/>
      <c r="K231" s="471"/>
    </row>
    <row r="232" spans="1:11" s="472" customFormat="1" ht="28.5" customHeight="1">
      <c r="A232" s="473"/>
      <c r="B232" s="760"/>
      <c r="C232" s="361"/>
      <c r="D232" s="785"/>
      <c r="E232" s="757"/>
      <c r="F232" s="427"/>
      <c r="G232" s="427"/>
      <c r="H232" s="428"/>
      <c r="I232" s="429"/>
      <c r="J232" s="471"/>
      <c r="K232" s="471"/>
    </row>
    <row r="233" spans="1:11" s="472" customFormat="1" ht="28.5" customHeight="1">
      <c r="A233" s="473"/>
      <c r="B233" s="761"/>
      <c r="C233" s="361"/>
      <c r="D233" s="785"/>
      <c r="E233" s="757"/>
      <c r="F233" s="427"/>
      <c r="G233" s="427"/>
      <c r="H233" s="428"/>
      <c r="I233" s="429"/>
      <c r="J233" s="471"/>
      <c r="K233" s="471"/>
    </row>
    <row r="234" spans="1:11" s="472" customFormat="1" ht="28.5" customHeight="1">
      <c r="A234" s="473"/>
      <c r="B234" s="760"/>
      <c r="C234" s="361"/>
      <c r="D234" s="775"/>
      <c r="E234" s="757"/>
      <c r="F234" s="427"/>
      <c r="G234" s="427"/>
      <c r="H234" s="428"/>
      <c r="I234" s="429"/>
      <c r="J234" s="471"/>
      <c r="K234" s="471"/>
    </row>
    <row r="235" spans="1:11" s="472" customFormat="1" ht="28.5" customHeight="1">
      <c r="A235" s="473"/>
      <c r="B235" s="760"/>
      <c r="C235" s="361"/>
      <c r="D235" s="775"/>
      <c r="E235" s="757"/>
      <c r="F235" s="427"/>
      <c r="G235" s="427"/>
      <c r="H235" s="428"/>
      <c r="I235" s="429"/>
      <c r="J235" s="471"/>
      <c r="K235" s="471"/>
    </row>
    <row r="236" spans="1:11" s="472" customFormat="1" ht="28.5" customHeight="1">
      <c r="A236" s="473"/>
      <c r="B236" s="760"/>
      <c r="C236" s="361"/>
      <c r="D236" s="775"/>
      <c r="E236" s="757"/>
      <c r="F236" s="427"/>
      <c r="G236" s="427"/>
      <c r="H236" s="428"/>
      <c r="I236" s="429"/>
      <c r="J236" s="471"/>
      <c r="K236" s="471"/>
    </row>
    <row r="237" spans="1:11" s="472" customFormat="1" ht="28.5" customHeight="1">
      <c r="A237" s="473"/>
      <c r="B237" s="760"/>
      <c r="C237" s="361"/>
      <c r="D237" s="775"/>
      <c r="E237" s="757"/>
      <c r="F237" s="427"/>
      <c r="G237" s="427"/>
      <c r="H237" s="428"/>
      <c r="I237" s="429"/>
      <c r="J237" s="471"/>
      <c r="K237" s="471"/>
    </row>
    <row r="238" spans="1:11" s="472" customFormat="1" ht="28.5" customHeight="1">
      <c r="A238" s="473"/>
      <c r="B238" s="760"/>
      <c r="C238" s="361"/>
      <c r="D238" s="775"/>
      <c r="E238" s="757"/>
      <c r="F238" s="427"/>
      <c r="G238" s="427"/>
      <c r="H238" s="428"/>
      <c r="I238" s="429"/>
      <c r="J238" s="471"/>
      <c r="K238" s="471"/>
    </row>
    <row r="239" spans="1:11" s="472" customFormat="1" ht="28.5" customHeight="1">
      <c r="A239" s="473"/>
      <c r="B239" s="760"/>
      <c r="C239" s="361"/>
      <c r="D239" s="775"/>
      <c r="E239" s="757"/>
      <c r="F239" s="427"/>
      <c r="G239" s="427"/>
      <c r="H239" s="428"/>
      <c r="I239" s="429"/>
      <c r="J239" s="471"/>
      <c r="K239" s="471"/>
    </row>
    <row r="240" spans="1:11" s="472" customFormat="1" ht="28.5" customHeight="1">
      <c r="A240" s="473"/>
      <c r="B240" s="760"/>
      <c r="C240" s="361"/>
      <c r="D240" s="775"/>
      <c r="E240" s="757"/>
      <c r="F240" s="427"/>
      <c r="G240" s="427"/>
      <c r="H240" s="428"/>
      <c r="I240" s="429"/>
      <c r="J240" s="471"/>
      <c r="K240" s="471"/>
    </row>
    <row r="241" spans="1:11" s="472" customFormat="1" ht="28.5" customHeight="1">
      <c r="A241" s="473"/>
      <c r="B241" s="760"/>
      <c r="C241" s="361"/>
      <c r="D241" s="775"/>
      <c r="E241" s="757"/>
      <c r="F241" s="427"/>
      <c r="G241" s="427"/>
      <c r="H241" s="428"/>
      <c r="I241" s="429"/>
      <c r="J241" s="471"/>
      <c r="K241" s="471"/>
    </row>
    <row r="242" spans="1:11" s="472" customFormat="1" ht="28.5" customHeight="1">
      <c r="A242" s="473"/>
      <c r="B242" s="760"/>
      <c r="C242" s="361"/>
      <c r="D242" s="775"/>
      <c r="E242" s="757"/>
      <c r="F242" s="427"/>
      <c r="G242" s="427"/>
      <c r="H242" s="428"/>
      <c r="I242" s="429"/>
      <c r="J242" s="471"/>
      <c r="K242" s="471"/>
    </row>
    <row r="243" spans="1:11" s="472" customFormat="1" ht="28.5" customHeight="1">
      <c r="A243" s="473"/>
      <c r="B243" s="764"/>
      <c r="C243" s="362"/>
      <c r="D243" s="779"/>
      <c r="E243" s="757"/>
      <c r="F243" s="758"/>
      <c r="G243" s="776"/>
      <c r="H243" s="754"/>
      <c r="I243" s="755"/>
      <c r="J243" s="471"/>
      <c r="K243" s="471"/>
    </row>
    <row r="244" spans="1:11" s="472" customFormat="1" ht="28.5" customHeight="1">
      <c r="A244" s="473"/>
      <c r="B244" s="764"/>
      <c r="C244" s="362"/>
      <c r="D244" s="779"/>
      <c r="E244" s="757"/>
      <c r="F244" s="758"/>
      <c r="G244" s="776"/>
      <c r="H244" s="754"/>
      <c r="I244" s="755"/>
      <c r="J244" s="471"/>
      <c r="K244" s="471"/>
    </row>
    <row r="245" spans="1:11" s="472" customFormat="1" ht="28.5" customHeight="1">
      <c r="A245" s="473"/>
      <c r="B245" s="760"/>
      <c r="C245" s="362"/>
      <c r="D245" s="756"/>
      <c r="E245" s="757"/>
      <c r="F245" s="758"/>
      <c r="G245" s="758"/>
      <c r="H245" s="754"/>
      <c r="I245" s="755"/>
      <c r="J245" s="471"/>
      <c r="K245" s="471"/>
    </row>
    <row r="246" spans="1:11" s="472" customFormat="1" ht="28.5" customHeight="1">
      <c r="A246" s="473"/>
      <c r="B246" s="760"/>
      <c r="C246" s="362"/>
      <c r="D246" s="756"/>
      <c r="E246" s="757"/>
      <c r="F246" s="758"/>
      <c r="G246" s="758"/>
      <c r="H246" s="754"/>
      <c r="I246" s="755"/>
      <c r="J246" s="471"/>
      <c r="K246" s="471"/>
    </row>
    <row r="247" spans="1:11" s="472" customFormat="1" ht="28.5" customHeight="1">
      <c r="A247" s="473"/>
      <c r="B247" s="760"/>
      <c r="C247" s="369"/>
      <c r="D247" s="785"/>
      <c r="E247" s="757"/>
      <c r="F247" s="427"/>
      <c r="G247" s="427"/>
      <c r="H247" s="428"/>
      <c r="I247" s="429"/>
      <c r="J247" s="471"/>
      <c r="K247" s="471"/>
    </row>
    <row r="248" spans="1:11" s="472" customFormat="1" ht="28.5" customHeight="1">
      <c r="A248" s="473"/>
      <c r="B248" s="760"/>
      <c r="C248" s="369"/>
      <c r="D248" s="779"/>
      <c r="E248" s="757"/>
      <c r="F248" s="427"/>
      <c r="G248" s="427"/>
      <c r="H248" s="428"/>
      <c r="I248" s="429"/>
      <c r="J248" s="471"/>
      <c r="K248" s="471"/>
    </row>
    <row r="249" spans="1:11" s="472" customFormat="1" ht="28.5" customHeight="1">
      <c r="A249" s="473"/>
      <c r="B249" s="760"/>
      <c r="C249" s="369"/>
      <c r="D249" s="785"/>
      <c r="E249" s="757"/>
      <c r="F249" s="427"/>
      <c r="G249" s="427"/>
      <c r="H249" s="428"/>
      <c r="I249" s="429"/>
      <c r="J249" s="471"/>
      <c r="K249" s="471"/>
    </row>
    <row r="250" spans="1:11" s="472" customFormat="1" ht="28.5" customHeight="1">
      <c r="A250" s="473"/>
      <c r="B250" s="760"/>
      <c r="C250" s="369"/>
      <c r="D250" s="785"/>
      <c r="E250" s="757"/>
      <c r="F250" s="427"/>
      <c r="G250" s="427"/>
      <c r="H250" s="428"/>
      <c r="I250" s="429"/>
      <c r="J250" s="471"/>
      <c r="K250" s="471"/>
    </row>
    <row r="251" spans="1:11" s="472" customFormat="1" ht="28.5" customHeight="1">
      <c r="A251" s="473"/>
      <c r="B251" s="760"/>
      <c r="C251" s="369"/>
      <c r="D251" s="785"/>
      <c r="E251" s="757"/>
      <c r="F251" s="427"/>
      <c r="G251" s="427"/>
      <c r="H251" s="428"/>
      <c r="I251" s="429"/>
      <c r="J251" s="471"/>
      <c r="K251" s="471"/>
    </row>
    <row r="252" spans="1:11" s="472" customFormat="1" ht="28.5" customHeight="1">
      <c r="A252" s="473"/>
      <c r="B252" s="760"/>
      <c r="C252" s="369"/>
      <c r="D252" s="785"/>
      <c r="E252" s="757"/>
      <c r="F252" s="427"/>
      <c r="G252" s="427"/>
      <c r="H252" s="428"/>
      <c r="I252" s="429"/>
      <c r="J252" s="471"/>
      <c r="K252" s="471"/>
    </row>
    <row r="253" spans="1:11" s="472" customFormat="1" ht="28.5" customHeight="1">
      <c r="A253" s="473"/>
      <c r="B253" s="760"/>
      <c r="C253" s="369"/>
      <c r="D253" s="785"/>
      <c r="E253" s="757"/>
      <c r="F253" s="427"/>
      <c r="G253" s="427"/>
      <c r="H253" s="428"/>
      <c r="I253" s="429"/>
      <c r="J253" s="471"/>
      <c r="K253" s="471"/>
    </row>
    <row r="254" spans="1:11" s="472" customFormat="1" ht="28.5" customHeight="1">
      <c r="A254" s="473"/>
      <c r="B254" s="760"/>
      <c r="C254" s="369"/>
      <c r="D254" s="785"/>
      <c r="E254" s="757"/>
      <c r="F254" s="427"/>
      <c r="G254" s="427"/>
      <c r="H254" s="428"/>
      <c r="I254" s="429"/>
      <c r="J254" s="471"/>
      <c r="K254" s="471"/>
    </row>
    <row r="255" spans="1:11" s="472" customFormat="1" ht="28.5" customHeight="1">
      <c r="A255" s="473"/>
      <c r="B255" s="760"/>
      <c r="C255" s="369"/>
      <c r="D255" s="775"/>
      <c r="E255" s="757"/>
      <c r="F255" s="427"/>
      <c r="G255" s="427"/>
      <c r="H255" s="428"/>
      <c r="I255" s="429"/>
      <c r="J255" s="471"/>
      <c r="K255" s="471"/>
    </row>
    <row r="256" spans="1:11" s="472" customFormat="1" ht="28.5" customHeight="1">
      <c r="A256" s="473"/>
      <c r="B256" s="760"/>
      <c r="C256" s="415"/>
      <c r="D256" s="756"/>
      <c r="E256" s="757"/>
      <c r="F256" s="427"/>
      <c r="G256" s="427"/>
      <c r="H256" s="428"/>
      <c r="I256" s="429"/>
      <c r="J256" s="471"/>
      <c r="K256" s="471"/>
    </row>
    <row r="257" spans="1:11" s="472" customFormat="1" ht="28.5" customHeight="1">
      <c r="A257" s="473"/>
      <c r="B257" s="760"/>
      <c r="C257" s="415"/>
      <c r="D257" s="756"/>
      <c r="E257" s="757"/>
      <c r="F257" s="427"/>
      <c r="G257" s="427"/>
      <c r="H257" s="428"/>
      <c r="I257" s="429"/>
      <c r="J257" s="471"/>
      <c r="K257" s="471"/>
    </row>
    <row r="258" spans="1:11" s="472" customFormat="1" ht="28.5" customHeight="1">
      <c r="A258" s="473"/>
      <c r="B258" s="760"/>
      <c r="C258" s="415"/>
      <c r="D258" s="756"/>
      <c r="E258" s="757"/>
      <c r="F258" s="427"/>
      <c r="G258" s="427"/>
      <c r="H258" s="428"/>
      <c r="I258" s="429"/>
      <c r="J258" s="471"/>
      <c r="K258" s="471"/>
    </row>
    <row r="259" spans="1:11" s="472" customFormat="1" ht="28.5" customHeight="1">
      <c r="A259" s="473"/>
      <c r="B259" s="764"/>
      <c r="C259" s="415"/>
      <c r="D259" s="756"/>
      <c r="E259" s="757"/>
      <c r="F259" s="427"/>
      <c r="G259" s="427"/>
      <c r="H259" s="428"/>
      <c r="I259" s="429"/>
      <c r="J259" s="471"/>
      <c r="K259" s="471"/>
    </row>
    <row r="260" spans="1:11" s="472" customFormat="1" ht="28.5" customHeight="1">
      <c r="A260" s="473"/>
      <c r="B260" s="760"/>
      <c r="C260" s="362"/>
      <c r="D260" s="756"/>
      <c r="E260" s="757"/>
      <c r="F260" s="758"/>
      <c r="G260" s="758"/>
      <c r="H260" s="754"/>
      <c r="I260" s="755"/>
      <c r="J260" s="471"/>
      <c r="K260" s="471"/>
    </row>
    <row r="261" spans="1:11" s="472" customFormat="1" ht="28.5" customHeight="1">
      <c r="A261" s="473"/>
      <c r="B261" s="760"/>
      <c r="C261" s="369"/>
      <c r="D261" s="756"/>
      <c r="E261" s="757"/>
      <c r="F261" s="758"/>
      <c r="G261" s="758"/>
      <c r="H261" s="754"/>
      <c r="I261" s="755"/>
      <c r="J261" s="471"/>
      <c r="K261" s="471"/>
    </row>
    <row r="262" spans="1:11" s="472" customFormat="1" ht="28.5" customHeight="1">
      <c r="A262" s="473"/>
      <c r="B262" s="760"/>
      <c r="C262" s="791"/>
      <c r="D262" s="785"/>
      <c r="E262" s="757"/>
      <c r="F262" s="427"/>
      <c r="G262" s="427"/>
      <c r="H262" s="428"/>
      <c r="I262" s="429"/>
      <c r="J262" s="471"/>
      <c r="K262" s="471"/>
    </row>
    <row r="263" spans="1:11" s="472" customFormat="1" ht="28.5" customHeight="1">
      <c r="A263" s="473"/>
      <c r="B263" s="760"/>
      <c r="C263" s="791"/>
      <c r="D263" s="779"/>
      <c r="E263" s="757"/>
      <c r="F263" s="427"/>
      <c r="G263" s="427"/>
      <c r="H263" s="428"/>
      <c r="I263" s="429"/>
      <c r="J263" s="471"/>
      <c r="K263" s="471"/>
    </row>
    <row r="264" spans="1:11" s="472" customFormat="1" ht="28.5" customHeight="1">
      <c r="A264" s="473"/>
      <c r="B264" s="760"/>
      <c r="C264" s="791"/>
      <c r="D264" s="785"/>
      <c r="E264" s="757"/>
      <c r="F264" s="427"/>
      <c r="G264" s="427"/>
      <c r="H264" s="428"/>
      <c r="I264" s="429"/>
      <c r="J264" s="471"/>
      <c r="K264" s="471"/>
    </row>
    <row r="265" spans="1:11" s="472" customFormat="1" ht="28.5" customHeight="1">
      <c r="A265" s="473"/>
      <c r="B265" s="760"/>
      <c r="C265" s="791"/>
      <c r="D265" s="785"/>
      <c r="E265" s="757"/>
      <c r="F265" s="427"/>
      <c r="G265" s="427"/>
      <c r="H265" s="428"/>
      <c r="I265" s="429"/>
      <c r="J265" s="471"/>
      <c r="K265" s="471"/>
    </row>
    <row r="266" spans="1:11" s="472" customFormat="1" ht="28.5" customHeight="1">
      <c r="A266" s="473"/>
      <c r="B266" s="760"/>
      <c r="C266" s="791"/>
      <c r="D266" s="785"/>
      <c r="E266" s="757"/>
      <c r="F266" s="427"/>
      <c r="G266" s="427"/>
      <c r="H266" s="428"/>
      <c r="I266" s="429"/>
      <c r="J266" s="471"/>
      <c r="K266" s="471"/>
    </row>
    <row r="267" spans="1:11" s="472" customFormat="1" ht="28.5" customHeight="1">
      <c r="A267" s="473"/>
      <c r="B267" s="760"/>
      <c r="C267" s="791"/>
      <c r="D267" s="785"/>
      <c r="E267" s="757"/>
      <c r="F267" s="427"/>
      <c r="G267" s="427"/>
      <c r="H267" s="428"/>
      <c r="I267" s="429"/>
      <c r="J267" s="471"/>
      <c r="K267" s="471"/>
    </row>
    <row r="268" spans="1:11" s="472" customFormat="1" ht="28.5" customHeight="1">
      <c r="A268" s="473"/>
      <c r="B268" s="760"/>
      <c r="C268" s="791"/>
      <c r="D268" s="785"/>
      <c r="E268" s="757"/>
      <c r="F268" s="427"/>
      <c r="G268" s="427"/>
      <c r="H268" s="428"/>
      <c r="I268" s="429"/>
      <c r="J268" s="471"/>
      <c r="K268" s="471"/>
    </row>
    <row r="269" spans="1:11" s="472" customFormat="1" ht="28.5" customHeight="1">
      <c r="A269" s="473"/>
      <c r="B269" s="760"/>
      <c r="C269" s="415"/>
      <c r="D269" s="785"/>
      <c r="E269" s="757"/>
      <c r="F269" s="427"/>
      <c r="G269" s="427"/>
      <c r="H269" s="428"/>
      <c r="I269" s="429"/>
      <c r="J269" s="471"/>
      <c r="K269" s="471"/>
    </row>
    <row r="270" spans="1:11" s="472" customFormat="1" ht="28.5" customHeight="1">
      <c r="A270" s="473"/>
      <c r="B270" s="760"/>
      <c r="C270" s="415"/>
      <c r="D270" s="775"/>
      <c r="E270" s="757"/>
      <c r="F270" s="427"/>
      <c r="G270" s="427"/>
      <c r="H270" s="428"/>
      <c r="I270" s="429"/>
      <c r="J270" s="471"/>
      <c r="K270" s="471"/>
    </row>
    <row r="271" spans="1:11" s="472" customFormat="1" ht="28.5" customHeight="1">
      <c r="A271" s="473"/>
      <c r="B271" s="760"/>
      <c r="C271" s="415"/>
      <c r="D271" s="756"/>
      <c r="E271" s="757"/>
      <c r="F271" s="758"/>
      <c r="G271" s="758"/>
      <c r="H271" s="754"/>
      <c r="I271" s="755"/>
      <c r="J271" s="471"/>
      <c r="K271" s="471"/>
    </row>
    <row r="272" spans="1:11" s="472" customFormat="1" ht="28.5" customHeight="1">
      <c r="A272" s="473"/>
      <c r="B272" s="760"/>
      <c r="C272" s="415"/>
      <c r="D272" s="756"/>
      <c r="E272" s="757"/>
      <c r="F272" s="758"/>
      <c r="G272" s="758"/>
      <c r="H272" s="754"/>
      <c r="I272" s="755"/>
      <c r="J272" s="471"/>
      <c r="K272" s="471"/>
    </row>
    <row r="273" spans="1:11" s="472" customFormat="1" ht="28.5" customHeight="1">
      <c r="A273" s="473"/>
      <c r="B273" s="760"/>
      <c r="C273" s="415"/>
      <c r="D273" s="756"/>
      <c r="E273" s="757"/>
      <c r="F273" s="758"/>
      <c r="G273" s="758"/>
      <c r="H273" s="754"/>
      <c r="I273" s="755"/>
      <c r="J273" s="471"/>
      <c r="K273" s="471"/>
    </row>
    <row r="274" spans="1:11" s="472" customFormat="1" ht="28.5" customHeight="1">
      <c r="A274" s="473"/>
      <c r="B274" s="760"/>
      <c r="C274" s="415"/>
      <c r="D274" s="756"/>
      <c r="E274" s="757"/>
      <c r="F274" s="758"/>
      <c r="G274" s="758"/>
      <c r="H274" s="754"/>
      <c r="I274" s="755"/>
      <c r="J274" s="471"/>
      <c r="K274" s="471"/>
    </row>
    <row r="275" spans="1:11" s="472" customFormat="1" ht="28.5" customHeight="1">
      <c r="A275" s="473"/>
      <c r="B275" s="764"/>
      <c r="C275" s="415"/>
      <c r="D275" s="756"/>
      <c r="E275" s="757"/>
      <c r="F275" s="758"/>
      <c r="G275" s="776"/>
      <c r="H275" s="754"/>
      <c r="I275" s="755"/>
      <c r="J275" s="471"/>
      <c r="K275" s="471"/>
    </row>
    <row r="276" spans="1:11" s="472" customFormat="1" ht="28.5" customHeight="1">
      <c r="A276" s="473"/>
      <c r="B276" s="760"/>
      <c r="C276" s="369"/>
      <c r="D276" s="756"/>
      <c r="E276" s="757"/>
      <c r="F276" s="427"/>
      <c r="G276" s="427"/>
      <c r="H276" s="428"/>
      <c r="I276" s="429"/>
      <c r="J276" s="471"/>
      <c r="K276" s="471"/>
    </row>
    <row r="277" spans="1:11" s="472" customFormat="1" ht="28.5" customHeight="1">
      <c r="A277" s="473"/>
      <c r="B277" s="760"/>
      <c r="C277" s="362"/>
      <c r="D277" s="756"/>
      <c r="E277" s="757"/>
      <c r="F277" s="758"/>
      <c r="G277" s="758"/>
      <c r="H277" s="754"/>
      <c r="I277" s="755"/>
      <c r="J277" s="471"/>
      <c r="K277" s="471"/>
    </row>
    <row r="278" spans="1:11" s="472" customFormat="1" ht="28.5" customHeight="1">
      <c r="A278" s="473"/>
      <c r="B278" s="760"/>
      <c r="C278" s="369"/>
      <c r="D278" s="785"/>
      <c r="E278" s="757"/>
      <c r="F278" s="427"/>
      <c r="G278" s="427"/>
      <c r="H278" s="428"/>
      <c r="I278" s="429"/>
      <c r="J278" s="471"/>
      <c r="K278" s="471"/>
    </row>
    <row r="279" spans="1:11" s="472" customFormat="1" ht="28.5" customHeight="1">
      <c r="A279" s="473"/>
      <c r="B279" s="760"/>
      <c r="C279" s="369"/>
      <c r="D279" s="779"/>
      <c r="E279" s="757"/>
      <c r="F279" s="427"/>
      <c r="G279" s="427"/>
      <c r="H279" s="780"/>
      <c r="I279" s="429"/>
      <c r="J279" s="471"/>
      <c r="K279" s="471"/>
    </row>
    <row r="280" spans="1:11" s="472" customFormat="1" ht="28.5" customHeight="1">
      <c r="A280" s="473"/>
      <c r="B280" s="760"/>
      <c r="C280" s="369"/>
      <c r="D280" s="785"/>
      <c r="E280" s="757"/>
      <c r="F280" s="427"/>
      <c r="G280" s="427"/>
      <c r="H280" s="780"/>
      <c r="I280" s="429"/>
      <c r="J280" s="471"/>
      <c r="K280" s="471"/>
    </row>
    <row r="281" spans="1:11" s="472" customFormat="1" ht="28.5" customHeight="1">
      <c r="A281" s="473"/>
      <c r="B281" s="760"/>
      <c r="C281" s="369"/>
      <c r="D281" s="785"/>
      <c r="E281" s="757"/>
      <c r="F281" s="427"/>
      <c r="G281" s="427"/>
      <c r="H281" s="780"/>
      <c r="I281" s="429"/>
      <c r="J281" s="471"/>
      <c r="K281" s="471"/>
    </row>
    <row r="282" spans="1:11" s="472" customFormat="1" ht="28.5" customHeight="1">
      <c r="A282" s="473"/>
      <c r="B282" s="760"/>
      <c r="C282" s="369"/>
      <c r="D282" s="785"/>
      <c r="E282" s="757"/>
      <c r="F282" s="427"/>
      <c r="G282" s="427"/>
      <c r="H282" s="428"/>
      <c r="I282" s="429"/>
      <c r="J282" s="471"/>
      <c r="K282" s="471"/>
    </row>
    <row r="283" spans="1:11" s="472" customFormat="1" ht="28.5" customHeight="1">
      <c r="A283" s="473"/>
      <c r="B283" s="760"/>
      <c r="C283" s="369"/>
      <c r="D283" s="775"/>
      <c r="E283" s="757"/>
      <c r="F283" s="427"/>
      <c r="G283" s="427"/>
      <c r="H283" s="428"/>
      <c r="I283" s="429"/>
      <c r="J283" s="471"/>
      <c r="K283" s="471"/>
    </row>
    <row r="284" spans="1:11" s="472" customFormat="1" ht="28.5" customHeight="1">
      <c r="A284" s="473"/>
      <c r="B284" s="760"/>
      <c r="C284" s="369"/>
      <c r="D284" s="779"/>
      <c r="E284" s="757"/>
      <c r="F284" s="427"/>
      <c r="G284" s="427"/>
      <c r="H284" s="428"/>
      <c r="I284" s="429"/>
      <c r="J284" s="471"/>
      <c r="K284" s="471"/>
    </row>
    <row r="285" spans="1:11" s="472" customFormat="1" ht="28.5" customHeight="1">
      <c r="A285" s="473"/>
      <c r="B285" s="760"/>
      <c r="C285" s="789"/>
      <c r="D285" s="779"/>
      <c r="E285" s="757"/>
      <c r="F285" s="427"/>
      <c r="G285" s="427"/>
      <c r="H285" s="428"/>
      <c r="I285" s="429"/>
      <c r="J285" s="471"/>
      <c r="K285" s="471"/>
    </row>
    <row r="286" spans="1:11" s="472" customFormat="1" ht="28.5" customHeight="1">
      <c r="A286" s="473"/>
      <c r="B286" s="760"/>
      <c r="C286" s="369"/>
      <c r="D286" s="785"/>
      <c r="E286" s="757"/>
      <c r="F286" s="427"/>
      <c r="G286" s="427"/>
      <c r="H286" s="428"/>
      <c r="I286" s="429"/>
      <c r="J286" s="471"/>
      <c r="K286" s="471"/>
    </row>
    <row r="287" spans="1:11" s="472" customFormat="1" ht="28.5" customHeight="1">
      <c r="A287" s="473"/>
      <c r="B287" s="760"/>
      <c r="C287" s="369"/>
      <c r="D287" s="785"/>
      <c r="E287" s="757"/>
      <c r="F287" s="427"/>
      <c r="G287" s="427"/>
      <c r="H287" s="428"/>
      <c r="I287" s="429"/>
      <c r="J287" s="471"/>
      <c r="K287" s="471"/>
    </row>
    <row r="288" spans="1:11" s="472" customFormat="1" ht="28.5" customHeight="1">
      <c r="A288" s="473"/>
      <c r="B288" s="761"/>
      <c r="C288" s="361"/>
      <c r="D288" s="756"/>
      <c r="E288" s="757"/>
      <c r="F288" s="758"/>
      <c r="G288" s="758"/>
      <c r="H288" s="754"/>
      <c r="I288" s="755"/>
      <c r="J288" s="471"/>
      <c r="K288" s="471"/>
    </row>
    <row r="289" spans="1:16" s="472" customFormat="1" ht="28.5" customHeight="1">
      <c r="A289" s="473"/>
      <c r="B289" s="761"/>
      <c r="C289" s="762"/>
      <c r="D289" s="756"/>
      <c r="E289" s="757"/>
      <c r="F289" s="758"/>
      <c r="G289" s="758"/>
      <c r="H289" s="754"/>
      <c r="I289" s="755"/>
      <c r="J289" s="471"/>
      <c r="K289" s="471"/>
    </row>
    <row r="290" spans="1:16" s="472" customFormat="1" ht="28.5" customHeight="1">
      <c r="A290" s="473"/>
      <c r="B290" s="761"/>
      <c r="C290" s="762"/>
      <c r="D290" s="756"/>
      <c r="E290" s="757"/>
      <c r="F290" s="758"/>
      <c r="G290" s="758"/>
      <c r="H290" s="754"/>
      <c r="I290" s="755"/>
      <c r="J290" s="471"/>
      <c r="K290" s="471"/>
    </row>
    <row r="291" spans="1:16" s="472" customFormat="1" ht="28.5" customHeight="1">
      <c r="A291" s="473"/>
      <c r="B291" s="764"/>
      <c r="C291" s="362"/>
      <c r="D291" s="756"/>
      <c r="E291" s="757"/>
      <c r="F291" s="758"/>
      <c r="G291" s="776"/>
      <c r="H291" s="754"/>
      <c r="I291" s="755"/>
      <c r="J291" s="471"/>
      <c r="K291" s="471"/>
    </row>
    <row r="292" spans="1:16" s="472" customFormat="1" ht="28.5" customHeight="1">
      <c r="A292" s="473"/>
      <c r="B292" s="764"/>
      <c r="C292" s="362"/>
      <c r="D292" s="756"/>
      <c r="E292" s="757"/>
      <c r="F292" s="758"/>
      <c r="G292" s="758"/>
      <c r="H292" s="754"/>
      <c r="I292" s="755"/>
      <c r="J292" s="471"/>
      <c r="K292" s="471"/>
    </row>
    <row r="293" spans="1:16" s="315" customFormat="1" ht="25.5" customHeight="1">
      <c r="A293" s="280"/>
      <c r="B293" s="753"/>
      <c r="D293" s="241"/>
      <c r="E293" s="316"/>
      <c r="F293" s="247"/>
      <c r="G293" s="247"/>
      <c r="H293" s="243"/>
      <c r="I293" s="765"/>
      <c r="J293" s="325"/>
      <c r="K293" s="327"/>
      <c r="L293" s="326"/>
      <c r="M293" s="321"/>
      <c r="N293" s="321"/>
      <c r="O293" s="321"/>
      <c r="P293" s="321"/>
    </row>
    <row r="294" spans="1:16" ht="27.75" customHeight="1">
      <c r="A294" s="344"/>
      <c r="B294" s="359"/>
      <c r="C294" s="351"/>
      <c r="D294" s="352"/>
      <c r="E294" s="349"/>
      <c r="F294" s="759"/>
      <c r="G294" s="427"/>
      <c r="H294" s="428"/>
      <c r="I294" s="429"/>
      <c r="K294" s="354"/>
    </row>
    <row r="295" spans="1:16" ht="27.75" customHeight="1">
      <c r="A295" s="349"/>
      <c r="B295" s="771"/>
      <c r="C295" s="772"/>
      <c r="D295" s="390"/>
      <c r="E295" s="344"/>
      <c r="F295" s="427"/>
      <c r="G295" s="427"/>
      <c r="H295" s="428"/>
      <c r="I295" s="429"/>
      <c r="K295" s="354"/>
    </row>
    <row r="296" spans="1:16" ht="27.75" customHeight="1">
      <c r="A296" s="349"/>
      <c r="B296" s="771"/>
      <c r="C296" s="772"/>
      <c r="D296" s="390"/>
      <c r="E296" s="344"/>
      <c r="F296" s="427"/>
      <c r="G296" s="427"/>
      <c r="H296" s="428"/>
      <c r="I296" s="429"/>
      <c r="K296" s="354"/>
    </row>
    <row r="297" spans="1:16" ht="27.75" customHeight="1">
      <c r="A297" s="349"/>
      <c r="B297" s="771"/>
      <c r="C297" s="772"/>
      <c r="D297" s="390"/>
      <c r="E297" s="344"/>
      <c r="F297" s="427"/>
      <c r="G297" s="427"/>
      <c r="H297" s="428"/>
      <c r="I297" s="429"/>
      <c r="K297" s="354"/>
    </row>
    <row r="298" spans="1:16" ht="27.75" customHeight="1">
      <c r="A298" s="349"/>
      <c r="B298" s="771"/>
      <c r="C298" s="772"/>
      <c r="D298" s="390"/>
      <c r="E298" s="344"/>
      <c r="F298" s="427"/>
      <c r="G298" s="427"/>
      <c r="H298" s="428"/>
      <c r="I298" s="429"/>
      <c r="K298" s="354"/>
    </row>
    <row r="299" spans="1:16" ht="27.75" customHeight="1">
      <c r="A299" s="349"/>
      <c r="B299" s="771"/>
      <c r="C299" s="772"/>
      <c r="D299" s="344"/>
      <c r="E299" s="344"/>
      <c r="F299" s="427"/>
      <c r="G299" s="427"/>
      <c r="H299" s="428"/>
      <c r="I299" s="429"/>
      <c r="K299" s="354"/>
    </row>
    <row r="300" spans="1:16" ht="27.75" customHeight="1">
      <c r="A300" s="349"/>
      <c r="B300" s="771"/>
      <c r="C300" s="772"/>
      <c r="D300" s="344"/>
      <c r="E300" s="344"/>
      <c r="F300" s="427"/>
      <c r="G300" s="427"/>
      <c r="H300" s="428"/>
      <c r="I300" s="429"/>
      <c r="K300" s="354"/>
    </row>
    <row r="301" spans="1:16" ht="27.75" customHeight="1">
      <c r="A301" s="349"/>
      <c r="B301" s="766"/>
      <c r="C301" s="767"/>
      <c r="D301" s="390"/>
      <c r="E301" s="344"/>
      <c r="F301" s="427"/>
      <c r="G301" s="427"/>
      <c r="H301" s="428"/>
      <c r="I301" s="429"/>
      <c r="K301" s="354"/>
    </row>
    <row r="302" spans="1:16" ht="27.75" customHeight="1">
      <c r="A302" s="349"/>
      <c r="B302" s="766"/>
      <c r="C302" s="767"/>
      <c r="D302" s="390"/>
      <c r="E302" s="344"/>
      <c r="F302" s="427"/>
      <c r="G302" s="427"/>
      <c r="H302" s="428"/>
      <c r="I302" s="429"/>
      <c r="K302" s="354"/>
    </row>
    <row r="303" spans="1:16" ht="27.75" customHeight="1">
      <c r="A303" s="349"/>
      <c r="B303" s="766"/>
      <c r="C303" s="767"/>
      <c r="D303" s="390"/>
      <c r="E303" s="344"/>
      <c r="F303" s="427"/>
      <c r="G303" s="427"/>
      <c r="H303" s="428"/>
      <c r="I303" s="429"/>
      <c r="K303" s="354"/>
    </row>
    <row r="304" spans="1:16" ht="27.75" customHeight="1">
      <c r="A304" s="349"/>
      <c r="B304" s="766"/>
      <c r="C304" s="767"/>
      <c r="D304" s="390"/>
      <c r="E304" s="344"/>
      <c r="F304" s="427"/>
      <c r="G304" s="427"/>
      <c r="H304" s="428"/>
      <c r="I304" s="429"/>
      <c r="K304" s="354"/>
    </row>
    <row r="305" spans="1:11" ht="27.75" customHeight="1">
      <c r="A305" s="349"/>
      <c r="B305" s="766"/>
      <c r="C305" s="767"/>
      <c r="D305" s="390"/>
      <c r="E305" s="344"/>
      <c r="F305" s="427"/>
      <c r="G305" s="427"/>
      <c r="H305" s="428"/>
      <c r="I305" s="429"/>
      <c r="K305" s="354"/>
    </row>
    <row r="306" spans="1:11" ht="27.75" customHeight="1">
      <c r="A306" s="349"/>
      <c r="B306" s="768"/>
      <c r="C306" s="769"/>
      <c r="D306" s="310"/>
      <c r="E306" s="344"/>
      <c r="F306" s="427"/>
      <c r="G306" s="427"/>
      <c r="H306" s="428"/>
      <c r="I306" s="429"/>
      <c r="K306" s="354"/>
    </row>
    <row r="307" spans="1:11" ht="27.75" customHeight="1">
      <c r="A307" s="349"/>
      <c r="B307" s="764"/>
      <c r="C307" s="361"/>
      <c r="D307" s="756"/>
      <c r="E307" s="757"/>
      <c r="F307" s="427"/>
      <c r="G307" s="781"/>
      <c r="H307" s="428"/>
      <c r="I307" s="429"/>
      <c r="K307" s="354"/>
    </row>
    <row r="308" spans="1:11" ht="27.75" customHeight="1">
      <c r="A308" s="349"/>
      <c r="B308" s="761"/>
      <c r="C308" s="361"/>
      <c r="D308" s="756"/>
      <c r="E308" s="757"/>
      <c r="F308" s="427"/>
      <c r="G308" s="427"/>
      <c r="H308" s="428"/>
      <c r="I308" s="429"/>
      <c r="K308" s="354"/>
    </row>
    <row r="309" spans="1:11" ht="27.75" customHeight="1">
      <c r="A309" s="344"/>
      <c r="B309" s="359"/>
      <c r="C309" s="772"/>
      <c r="D309" s="390"/>
      <c r="E309" s="344"/>
      <c r="F309" s="427"/>
      <c r="G309" s="427"/>
      <c r="H309" s="428"/>
      <c r="I309" s="429"/>
      <c r="K309" s="354"/>
    </row>
    <row r="310" spans="1:11" ht="27.75" customHeight="1">
      <c r="A310" s="349"/>
      <c r="B310" s="771"/>
      <c r="C310" s="772"/>
      <c r="D310" s="390"/>
      <c r="E310" s="344"/>
      <c r="F310" s="427"/>
      <c r="G310" s="427"/>
      <c r="H310" s="428"/>
      <c r="I310" s="429"/>
      <c r="K310" s="354"/>
    </row>
    <row r="311" spans="1:11" ht="27.75" customHeight="1">
      <c r="A311" s="349"/>
      <c r="B311" s="771"/>
      <c r="C311" s="772"/>
      <c r="D311" s="390"/>
      <c r="E311" s="344"/>
      <c r="F311" s="427"/>
      <c r="G311" s="427"/>
      <c r="H311" s="428"/>
      <c r="I311" s="429"/>
      <c r="K311" s="354"/>
    </row>
    <row r="312" spans="1:11" ht="27.75" customHeight="1">
      <c r="A312" s="349"/>
      <c r="B312" s="771"/>
      <c r="C312" s="772"/>
      <c r="D312" s="390"/>
      <c r="E312" s="344"/>
      <c r="F312" s="427"/>
      <c r="G312" s="427"/>
      <c r="H312" s="428"/>
      <c r="I312" s="429"/>
      <c r="K312" s="354"/>
    </row>
    <row r="313" spans="1:11" ht="27.75" customHeight="1">
      <c r="A313" s="349"/>
      <c r="B313" s="771"/>
      <c r="C313" s="772"/>
      <c r="D313" s="784"/>
      <c r="E313" s="344"/>
      <c r="F313" s="427"/>
      <c r="G313" s="427"/>
      <c r="H313" s="428"/>
      <c r="I313" s="429"/>
      <c r="K313" s="354"/>
    </row>
    <row r="314" spans="1:11" ht="27.75" customHeight="1">
      <c r="A314" s="349"/>
      <c r="B314" s="771"/>
      <c r="C314" s="772"/>
      <c r="D314" s="784"/>
      <c r="E314" s="344"/>
      <c r="F314" s="427"/>
      <c r="G314" s="427"/>
      <c r="H314" s="428"/>
      <c r="I314" s="429"/>
      <c r="K314" s="354"/>
    </row>
    <row r="315" spans="1:11" ht="27.75" customHeight="1">
      <c r="A315" s="349"/>
      <c r="B315" s="771"/>
      <c r="C315" s="772"/>
      <c r="D315" s="784"/>
      <c r="E315" s="344"/>
      <c r="F315" s="427"/>
      <c r="G315" s="427"/>
      <c r="H315" s="428"/>
      <c r="I315" s="429"/>
      <c r="K315" s="354"/>
    </row>
    <row r="316" spans="1:11" ht="27.75" customHeight="1">
      <c r="A316" s="349"/>
      <c r="B316" s="771"/>
      <c r="C316" s="772"/>
      <c r="D316" s="784"/>
      <c r="E316" s="344"/>
      <c r="F316" s="427"/>
      <c r="G316" s="427"/>
      <c r="H316" s="428"/>
      <c r="I316" s="429"/>
      <c r="K316" s="354"/>
    </row>
    <row r="317" spans="1:11" ht="27.75" customHeight="1">
      <c r="A317" s="349"/>
      <c r="B317" s="771"/>
      <c r="C317" s="772"/>
      <c r="D317" s="344"/>
      <c r="E317" s="344"/>
      <c r="F317" s="427"/>
      <c r="G317" s="427"/>
      <c r="H317" s="428"/>
      <c r="I317" s="429"/>
      <c r="K317" s="354"/>
    </row>
    <row r="318" spans="1:11" ht="27.75" customHeight="1">
      <c r="A318" s="349"/>
      <c r="B318" s="771"/>
      <c r="C318" s="772"/>
      <c r="D318" s="344"/>
      <c r="E318" s="344"/>
      <c r="F318" s="427"/>
      <c r="G318" s="427"/>
      <c r="H318" s="428"/>
      <c r="I318" s="429"/>
      <c r="K318" s="354"/>
    </row>
    <row r="319" spans="1:11" ht="27.75" customHeight="1">
      <c r="A319" s="349"/>
      <c r="B319" s="771"/>
      <c r="C319" s="772"/>
      <c r="D319" s="344"/>
      <c r="E319" s="344"/>
      <c r="F319" s="427"/>
      <c r="G319" s="427"/>
      <c r="H319" s="428"/>
      <c r="I319" s="429"/>
      <c r="K319" s="354"/>
    </row>
    <row r="320" spans="1:11" ht="27.75" customHeight="1">
      <c r="A320" s="349"/>
      <c r="B320" s="773"/>
      <c r="C320" s="774"/>
      <c r="D320" s="308"/>
      <c r="E320" s="344"/>
      <c r="F320" s="427"/>
      <c r="G320" s="427"/>
      <c r="H320" s="428"/>
      <c r="I320" s="429"/>
      <c r="K320" s="354"/>
    </row>
    <row r="321" spans="1:11" ht="27.75" customHeight="1">
      <c r="A321" s="349"/>
      <c r="B321" s="771"/>
      <c r="C321" s="772"/>
      <c r="D321" s="344"/>
      <c r="E321" s="344"/>
      <c r="F321" s="427"/>
      <c r="G321" s="427"/>
      <c r="H321" s="428"/>
      <c r="I321" s="429"/>
      <c r="K321" s="354"/>
    </row>
    <row r="322" spans="1:11" ht="27.75" customHeight="1">
      <c r="A322" s="349"/>
      <c r="B322" s="771"/>
      <c r="C322" s="772"/>
      <c r="D322" s="344"/>
      <c r="E322" s="344"/>
      <c r="F322" s="427"/>
      <c r="G322" s="427"/>
      <c r="H322" s="428"/>
      <c r="I322" s="429"/>
      <c r="K322" s="354"/>
    </row>
    <row r="323" spans="1:11" ht="27.75" customHeight="1">
      <c r="A323" s="349"/>
      <c r="B323" s="771"/>
      <c r="C323" s="772"/>
      <c r="D323" s="344"/>
      <c r="E323" s="344"/>
      <c r="F323" s="427"/>
      <c r="G323" s="427"/>
      <c r="H323" s="428"/>
      <c r="I323" s="429"/>
      <c r="K323" s="354"/>
    </row>
    <row r="324" spans="1:11" ht="27.75" customHeight="1">
      <c r="A324" s="349"/>
      <c r="B324" s="771"/>
      <c r="C324" s="772"/>
      <c r="D324" s="390"/>
      <c r="E324" s="344"/>
      <c r="F324" s="427"/>
      <c r="G324" s="427"/>
      <c r="H324" s="428"/>
      <c r="I324" s="429"/>
      <c r="K324" s="354"/>
    </row>
    <row r="325" spans="1:11" ht="27.75" customHeight="1">
      <c r="A325" s="344"/>
      <c r="B325" s="771"/>
      <c r="C325" s="772"/>
      <c r="D325" s="344"/>
      <c r="E325" s="344"/>
      <c r="F325" s="427"/>
      <c r="G325" s="427"/>
      <c r="H325" s="428"/>
      <c r="I325" s="429"/>
      <c r="K325" s="354"/>
    </row>
    <row r="326" spans="1:11" ht="27.75" customHeight="1">
      <c r="A326" s="349"/>
      <c r="B326" s="771"/>
      <c r="C326" s="772"/>
      <c r="D326" s="344"/>
      <c r="E326" s="344"/>
      <c r="F326" s="427"/>
      <c r="G326" s="427"/>
      <c r="H326" s="428"/>
      <c r="I326" s="429"/>
      <c r="K326" s="354"/>
    </row>
    <row r="327" spans="1:11" ht="27.75" customHeight="1">
      <c r="A327" s="349"/>
      <c r="B327" s="771"/>
      <c r="C327" s="772"/>
      <c r="D327" s="344"/>
      <c r="E327" s="344"/>
      <c r="F327" s="427"/>
      <c r="G327" s="427"/>
      <c r="H327" s="428"/>
      <c r="I327" s="429"/>
      <c r="K327" s="354"/>
    </row>
    <row r="328" spans="1:11" ht="27.75" customHeight="1">
      <c r="A328" s="349"/>
      <c r="B328" s="771"/>
      <c r="C328" s="772"/>
      <c r="D328" s="344"/>
      <c r="E328" s="344"/>
      <c r="F328" s="427"/>
      <c r="G328" s="427"/>
      <c r="H328" s="428"/>
      <c r="I328" s="429"/>
      <c r="K328" s="354"/>
    </row>
    <row r="329" spans="1:11" ht="27.75" customHeight="1">
      <c r="A329" s="349"/>
      <c r="B329" s="771"/>
      <c r="C329" s="772"/>
      <c r="D329" s="344"/>
      <c r="E329" s="344"/>
      <c r="F329" s="427"/>
      <c r="G329" s="427"/>
      <c r="H329" s="428"/>
      <c r="I329" s="429"/>
      <c r="K329" s="354"/>
    </row>
    <row r="330" spans="1:11" ht="27.75" customHeight="1">
      <c r="A330" s="349"/>
      <c r="B330" s="766"/>
      <c r="C330" s="767"/>
      <c r="D330" s="390"/>
      <c r="E330" s="344"/>
      <c r="F330" s="427"/>
      <c r="G330" s="427"/>
      <c r="H330" s="428"/>
      <c r="I330" s="429"/>
      <c r="K330" s="354"/>
    </row>
    <row r="331" spans="1:11" ht="27.75" customHeight="1">
      <c r="A331" s="349"/>
      <c r="B331" s="766"/>
      <c r="C331" s="767"/>
      <c r="D331" s="390"/>
      <c r="E331" s="344"/>
      <c r="F331" s="427"/>
      <c r="G331" s="427"/>
      <c r="H331" s="428"/>
      <c r="I331" s="429"/>
      <c r="K331" s="354"/>
    </row>
    <row r="332" spans="1:11" ht="27.75" customHeight="1">
      <c r="A332" s="349"/>
      <c r="B332" s="766"/>
      <c r="C332" s="767"/>
      <c r="D332" s="390"/>
      <c r="E332" s="344"/>
      <c r="F332" s="427"/>
      <c r="G332" s="427"/>
      <c r="H332" s="428"/>
      <c r="I332" s="429"/>
      <c r="K332" s="354"/>
    </row>
    <row r="333" spans="1:11" ht="27.75" customHeight="1">
      <c r="A333" s="349"/>
      <c r="B333" s="768"/>
      <c r="C333" s="769"/>
      <c r="D333" s="310"/>
      <c r="E333" s="344"/>
      <c r="F333" s="427"/>
      <c r="G333" s="427"/>
      <c r="H333" s="428"/>
      <c r="I333" s="429"/>
      <c r="K333" s="354"/>
    </row>
    <row r="334" spans="1:11" ht="27.75" customHeight="1">
      <c r="A334" s="349"/>
      <c r="B334" s="768"/>
      <c r="C334" s="769"/>
      <c r="D334" s="770"/>
      <c r="E334" s="344"/>
      <c r="F334" s="427"/>
      <c r="G334" s="427"/>
      <c r="H334" s="428"/>
      <c r="I334" s="429"/>
      <c r="K334" s="354"/>
    </row>
    <row r="335" spans="1:11" ht="27.75" customHeight="1">
      <c r="A335" s="349"/>
      <c r="B335" s="766"/>
      <c r="C335" s="767"/>
      <c r="D335" s="770"/>
      <c r="E335" s="344"/>
      <c r="F335" s="427"/>
      <c r="G335" s="427"/>
      <c r="H335" s="428"/>
      <c r="I335" s="429"/>
      <c r="K335" s="354"/>
    </row>
    <row r="336" spans="1:11" ht="27.75" customHeight="1">
      <c r="A336" s="349"/>
      <c r="B336" s="766"/>
      <c r="C336" s="767"/>
      <c r="D336" s="770"/>
      <c r="E336" s="344"/>
      <c r="F336" s="427"/>
      <c r="G336" s="427"/>
      <c r="H336" s="428"/>
      <c r="I336" s="429"/>
      <c r="K336" s="354"/>
    </row>
    <row r="337" spans="1:11" ht="27.75" customHeight="1">
      <c r="A337" s="349"/>
      <c r="B337" s="766"/>
      <c r="C337" s="767"/>
      <c r="D337" s="770"/>
      <c r="E337" s="344"/>
      <c r="F337" s="427"/>
      <c r="G337" s="427"/>
      <c r="H337" s="428"/>
      <c r="I337" s="429"/>
      <c r="K337" s="354"/>
    </row>
    <row r="338" spans="1:11" ht="27.75" customHeight="1">
      <c r="A338" s="349"/>
      <c r="B338" s="766"/>
      <c r="C338" s="767"/>
      <c r="D338" s="770"/>
      <c r="E338" s="344"/>
      <c r="F338" s="427"/>
      <c r="G338" s="427"/>
      <c r="H338" s="428"/>
      <c r="I338" s="429"/>
      <c r="K338" s="354"/>
    </row>
    <row r="339" spans="1:11" ht="27.75" customHeight="1">
      <c r="A339" s="349"/>
      <c r="B339" s="764"/>
      <c r="C339" s="351"/>
      <c r="D339" s="352"/>
      <c r="E339" s="349"/>
      <c r="F339" s="759"/>
      <c r="G339" s="427"/>
      <c r="H339" s="428"/>
      <c r="I339" s="429"/>
      <c r="K339" s="354"/>
    </row>
    <row r="340" spans="1:11" ht="27.75" customHeight="1">
      <c r="A340" s="349"/>
      <c r="B340" s="350"/>
      <c r="C340" s="351"/>
      <c r="D340" s="352"/>
      <c r="E340" s="349"/>
      <c r="F340" s="759"/>
      <c r="G340" s="427"/>
      <c r="H340" s="428"/>
      <c r="I340" s="429"/>
      <c r="K340" s="354"/>
    </row>
    <row r="341" spans="1:11" ht="27.75" customHeight="1">
      <c r="A341" s="344"/>
      <c r="B341" s="771"/>
      <c r="C341" s="772"/>
      <c r="D341" s="770"/>
      <c r="E341" s="344"/>
      <c r="F341" s="427"/>
      <c r="G341" s="427"/>
      <c r="H341" s="428"/>
      <c r="I341" s="429"/>
      <c r="K341" s="354"/>
    </row>
    <row r="342" spans="1:11" ht="27.75" customHeight="1">
      <c r="A342" s="349"/>
      <c r="B342" s="771"/>
      <c r="C342" s="772"/>
      <c r="D342" s="390"/>
      <c r="E342" s="344"/>
      <c r="F342" s="427"/>
      <c r="G342" s="427"/>
      <c r="H342" s="428"/>
      <c r="I342" s="429"/>
      <c r="K342" s="354"/>
    </row>
    <row r="343" spans="1:11" ht="27.75" customHeight="1">
      <c r="A343" s="349"/>
      <c r="B343" s="771"/>
      <c r="C343" s="772"/>
      <c r="D343" s="784"/>
      <c r="E343" s="344"/>
      <c r="F343" s="427"/>
      <c r="G343" s="427"/>
      <c r="H343" s="428"/>
      <c r="I343" s="429"/>
      <c r="K343" s="354"/>
    </row>
    <row r="344" spans="1:11" ht="27.75" customHeight="1">
      <c r="A344" s="349"/>
      <c r="B344" s="771"/>
      <c r="C344" s="772"/>
      <c r="D344" s="390"/>
      <c r="E344" s="344"/>
      <c r="F344" s="427"/>
      <c r="G344" s="427"/>
      <c r="H344" s="428"/>
      <c r="I344" s="429"/>
      <c r="K344" s="354"/>
    </row>
    <row r="345" spans="1:11" ht="27.75" customHeight="1">
      <c r="A345" s="349"/>
      <c r="B345" s="771"/>
      <c r="C345" s="772"/>
      <c r="D345" s="390"/>
      <c r="E345" s="344"/>
      <c r="F345" s="427"/>
      <c r="G345" s="427"/>
      <c r="H345" s="428"/>
      <c r="I345" s="429"/>
      <c r="K345" s="354"/>
    </row>
    <row r="346" spans="1:11" ht="27.75" customHeight="1">
      <c r="A346" s="349"/>
      <c r="B346" s="771"/>
      <c r="C346" s="772"/>
      <c r="D346" s="784"/>
      <c r="E346" s="344"/>
      <c r="F346" s="427"/>
      <c r="G346" s="427"/>
      <c r="H346" s="428"/>
      <c r="I346" s="429"/>
      <c r="K346" s="354"/>
    </row>
    <row r="347" spans="1:11" ht="27.75" customHeight="1">
      <c r="A347" s="349"/>
      <c r="B347" s="771"/>
      <c r="C347" s="772"/>
      <c r="D347" s="784"/>
      <c r="E347" s="344"/>
      <c r="F347" s="427"/>
      <c r="G347" s="427"/>
      <c r="H347" s="428"/>
      <c r="I347" s="429"/>
      <c r="K347" s="354"/>
    </row>
    <row r="348" spans="1:11" ht="27.75" customHeight="1">
      <c r="A348" s="349"/>
      <c r="B348" s="773"/>
      <c r="C348" s="774"/>
      <c r="D348" s="310"/>
      <c r="E348" s="284"/>
      <c r="F348" s="427"/>
      <c r="G348" s="427"/>
      <c r="H348" s="428"/>
      <c r="I348" s="429"/>
      <c r="K348" s="354"/>
    </row>
    <row r="349" spans="1:11" ht="27.75" customHeight="1">
      <c r="A349" s="349"/>
      <c r="B349" s="771"/>
      <c r="C349" s="772"/>
      <c r="D349" s="390"/>
      <c r="E349" s="344"/>
      <c r="F349" s="427"/>
      <c r="G349" s="427"/>
      <c r="H349" s="428"/>
      <c r="I349" s="429"/>
      <c r="K349" s="354"/>
    </row>
    <row r="350" spans="1:11" ht="27.75" customHeight="1">
      <c r="A350" s="349"/>
      <c r="B350" s="771"/>
      <c r="C350" s="772"/>
      <c r="D350" s="390"/>
      <c r="E350" s="344"/>
      <c r="F350" s="427"/>
      <c r="G350" s="427"/>
      <c r="H350" s="428"/>
      <c r="I350" s="429"/>
      <c r="K350" s="354"/>
    </row>
    <row r="351" spans="1:11" ht="27.75" customHeight="1">
      <c r="A351" s="349"/>
      <c r="B351" s="771"/>
      <c r="C351" s="772"/>
      <c r="D351" s="344"/>
      <c r="E351" s="344"/>
      <c r="F351" s="427"/>
      <c r="G351" s="427"/>
      <c r="H351" s="428"/>
      <c r="I351" s="429"/>
      <c r="K351" s="354"/>
    </row>
    <row r="352" spans="1:11" ht="27.75" customHeight="1">
      <c r="A352" s="349"/>
      <c r="B352" s="771"/>
      <c r="C352" s="772"/>
      <c r="D352" s="344"/>
      <c r="E352" s="344"/>
      <c r="F352" s="427"/>
      <c r="G352" s="427"/>
      <c r="H352" s="428"/>
      <c r="I352" s="429"/>
      <c r="K352" s="354"/>
    </row>
    <row r="353" spans="1:11" ht="27.75" customHeight="1">
      <c r="A353" s="349"/>
      <c r="B353" s="771"/>
      <c r="C353" s="772"/>
      <c r="D353" s="344"/>
      <c r="E353" s="344"/>
      <c r="F353" s="427"/>
      <c r="G353" s="427"/>
      <c r="H353" s="428"/>
      <c r="I353" s="429"/>
      <c r="K353" s="354"/>
    </row>
    <row r="354" spans="1:11" ht="27.75" customHeight="1">
      <c r="A354" s="349"/>
      <c r="B354" s="771"/>
      <c r="C354" s="772"/>
      <c r="D354" s="344"/>
      <c r="E354" s="344"/>
      <c r="F354" s="427"/>
      <c r="G354" s="427"/>
      <c r="H354" s="428"/>
      <c r="I354" s="429"/>
      <c r="K354" s="354"/>
    </row>
    <row r="355" spans="1:11" ht="27.75" customHeight="1">
      <c r="A355" s="349"/>
      <c r="B355" s="771"/>
      <c r="C355" s="772"/>
      <c r="D355" s="344"/>
      <c r="E355" s="344"/>
      <c r="F355" s="427"/>
      <c r="G355" s="427"/>
      <c r="H355" s="428"/>
      <c r="I355" s="429"/>
      <c r="K355" s="354"/>
    </row>
    <row r="356" spans="1:11" ht="27.75" customHeight="1">
      <c r="A356" s="349"/>
      <c r="B356" s="350"/>
      <c r="C356" s="351"/>
      <c r="D356" s="352"/>
      <c r="E356" s="349"/>
      <c r="F356" s="759"/>
      <c r="G356" s="427"/>
      <c r="H356" s="428"/>
      <c r="I356" s="429"/>
      <c r="K356" s="354"/>
    </row>
    <row r="357" spans="1:11" ht="27.75" customHeight="1">
      <c r="A357" s="344"/>
      <c r="B357" s="771"/>
      <c r="C357" s="772"/>
      <c r="D357" s="344"/>
      <c r="E357" s="344"/>
      <c r="F357" s="427"/>
      <c r="G357" s="427"/>
      <c r="H357" s="428"/>
      <c r="I357" s="429"/>
      <c r="K357" s="354"/>
    </row>
    <row r="358" spans="1:11" ht="27.75" customHeight="1">
      <c r="A358" s="349"/>
      <c r="B358" s="771"/>
      <c r="C358" s="772"/>
      <c r="D358" s="344"/>
      <c r="E358" s="344"/>
      <c r="F358" s="427"/>
      <c r="G358" s="427"/>
      <c r="H358" s="428"/>
      <c r="I358" s="429"/>
      <c r="K358" s="354"/>
    </row>
    <row r="359" spans="1:11" ht="27.75" customHeight="1">
      <c r="A359" s="349"/>
      <c r="B359" s="771"/>
      <c r="C359" s="772"/>
      <c r="D359" s="344"/>
      <c r="E359" s="344"/>
      <c r="F359" s="427"/>
      <c r="G359" s="427"/>
      <c r="H359" s="428"/>
      <c r="I359" s="429"/>
      <c r="K359" s="354"/>
    </row>
    <row r="360" spans="1:11" ht="27.75" customHeight="1">
      <c r="A360" s="349"/>
      <c r="B360" s="771"/>
      <c r="C360" s="772"/>
      <c r="D360" s="344"/>
      <c r="E360" s="344"/>
      <c r="F360" s="427"/>
      <c r="G360" s="427"/>
      <c r="H360" s="428"/>
      <c r="I360" s="429"/>
      <c r="K360" s="354"/>
    </row>
    <row r="361" spans="1:11" ht="27.75" customHeight="1">
      <c r="A361" s="349"/>
      <c r="B361" s="350"/>
      <c r="C361" s="351"/>
      <c r="D361" s="352"/>
      <c r="E361" s="349"/>
      <c r="F361" s="759"/>
      <c r="G361" s="427"/>
      <c r="H361" s="428"/>
      <c r="I361" s="429"/>
      <c r="K361" s="354"/>
    </row>
    <row r="362" spans="1:11" ht="27.75" customHeight="1">
      <c r="A362" s="349"/>
      <c r="B362" s="350"/>
      <c r="C362" s="351"/>
      <c r="D362" s="352"/>
      <c r="E362" s="349"/>
      <c r="F362" s="759"/>
      <c r="G362" s="427"/>
      <c r="H362" s="428"/>
      <c r="I362" s="429"/>
      <c r="K362" s="354"/>
    </row>
    <row r="363" spans="1:11" ht="27.75" customHeight="1">
      <c r="A363" s="349"/>
      <c r="B363" s="350"/>
      <c r="C363" s="351"/>
      <c r="D363" s="352"/>
      <c r="E363" s="349"/>
      <c r="F363" s="759"/>
      <c r="G363" s="427"/>
      <c r="H363" s="428"/>
      <c r="I363" s="429"/>
      <c r="K363" s="354"/>
    </row>
    <row r="364" spans="1:11" ht="27.75" customHeight="1">
      <c r="A364" s="349"/>
      <c r="B364" s="350"/>
      <c r="C364" s="351"/>
      <c r="D364" s="352"/>
      <c r="E364" s="349"/>
      <c r="F364" s="759"/>
      <c r="G364" s="427"/>
      <c r="H364" s="428"/>
      <c r="I364" s="429"/>
      <c r="K364" s="354"/>
    </row>
    <row r="365" spans="1:11" ht="27.75" customHeight="1">
      <c r="A365" s="349"/>
      <c r="B365" s="350"/>
      <c r="C365" s="351"/>
      <c r="D365" s="352"/>
      <c r="E365" s="349"/>
      <c r="F365" s="759"/>
      <c r="G365" s="427"/>
      <c r="H365" s="428"/>
      <c r="I365" s="429"/>
      <c r="K365" s="354"/>
    </row>
    <row r="366" spans="1:11" ht="27.75" customHeight="1">
      <c r="A366" s="349"/>
      <c r="B366" s="350"/>
      <c r="C366" s="351"/>
      <c r="D366" s="352"/>
      <c r="E366" s="349"/>
      <c r="F366" s="759"/>
      <c r="G366" s="427"/>
      <c r="H366" s="428"/>
      <c r="I366" s="429"/>
      <c r="K366" s="354"/>
    </row>
    <row r="367" spans="1:11" ht="27.75" customHeight="1">
      <c r="A367" s="349"/>
      <c r="B367" s="350"/>
      <c r="C367" s="351"/>
      <c r="D367" s="352"/>
      <c r="E367" s="349"/>
      <c r="F367" s="759"/>
      <c r="G367" s="427"/>
      <c r="H367" s="428"/>
      <c r="I367" s="429"/>
      <c r="K367" s="354"/>
    </row>
    <row r="368" spans="1:11" ht="27.75" customHeight="1">
      <c r="A368" s="349"/>
      <c r="B368" s="350"/>
      <c r="C368" s="351"/>
      <c r="D368" s="352"/>
      <c r="E368" s="349"/>
      <c r="F368" s="759"/>
      <c r="G368" s="427"/>
      <c r="H368" s="428"/>
      <c r="I368" s="429"/>
      <c r="K368" s="354"/>
    </row>
    <row r="369" spans="1:11" ht="27.75" customHeight="1">
      <c r="A369" s="349"/>
      <c r="B369" s="350"/>
      <c r="C369" s="351"/>
      <c r="D369" s="352"/>
      <c r="E369" s="349"/>
      <c r="F369" s="759"/>
      <c r="G369" s="427"/>
      <c r="H369" s="428"/>
      <c r="I369" s="429"/>
      <c r="K369" s="354"/>
    </row>
    <row r="370" spans="1:11" ht="27.75" customHeight="1">
      <c r="A370" s="349"/>
      <c r="B370" s="350"/>
      <c r="C370" s="351"/>
      <c r="D370" s="352"/>
      <c r="E370" s="349"/>
      <c r="F370" s="759"/>
      <c r="G370" s="427"/>
      <c r="H370" s="428"/>
      <c r="I370" s="429"/>
      <c r="K370" s="354"/>
    </row>
    <row r="371" spans="1:11" ht="27.75" customHeight="1">
      <c r="A371" s="349"/>
      <c r="B371" s="350"/>
      <c r="C371" s="351"/>
      <c r="D371" s="352"/>
      <c r="E371" s="349"/>
      <c r="F371" s="759"/>
      <c r="G371" s="427"/>
      <c r="H371" s="428"/>
      <c r="I371" s="429"/>
      <c r="K371" s="354"/>
    </row>
    <row r="372" spans="1:11" ht="27.75" customHeight="1">
      <c r="A372" s="349"/>
      <c r="B372" s="764"/>
      <c r="C372" s="351"/>
      <c r="D372" s="352"/>
      <c r="E372" s="349"/>
      <c r="F372" s="759"/>
      <c r="G372" s="427"/>
      <c r="H372" s="428"/>
      <c r="I372" s="429"/>
      <c r="K372" s="354"/>
    </row>
    <row r="373" spans="1:11" ht="27.75" customHeight="1">
      <c r="A373" s="349"/>
      <c r="B373" s="350"/>
      <c r="C373" s="351"/>
      <c r="D373" s="352"/>
      <c r="E373" s="349"/>
      <c r="F373" s="759"/>
      <c r="G373" s="427"/>
      <c r="H373" s="428"/>
      <c r="I373" s="429"/>
      <c r="K373" s="354"/>
    </row>
    <row r="374" spans="1:11" ht="27.75" customHeight="1">
      <c r="A374" s="344"/>
      <c r="B374" s="359"/>
      <c r="C374" s="351"/>
      <c r="D374" s="352"/>
      <c r="E374" s="349"/>
      <c r="F374" s="759"/>
      <c r="G374" s="427"/>
      <c r="H374" s="428"/>
      <c r="I374" s="429"/>
      <c r="K374" s="354"/>
    </row>
    <row r="375" spans="1:11" ht="27.75" customHeight="1">
      <c r="A375" s="344"/>
      <c r="B375" s="771"/>
      <c r="C375" s="772"/>
      <c r="D375" s="390"/>
      <c r="E375" s="344"/>
      <c r="F375" s="427"/>
      <c r="G375" s="427"/>
      <c r="H375" s="428"/>
      <c r="I375" s="429"/>
      <c r="K375" s="354"/>
    </row>
    <row r="376" spans="1:11" ht="27.75" customHeight="1">
      <c r="A376" s="344"/>
      <c r="B376" s="771"/>
      <c r="C376" s="772"/>
      <c r="D376" s="390"/>
      <c r="E376" s="344"/>
      <c r="F376" s="427"/>
      <c r="G376" s="427"/>
      <c r="H376" s="428"/>
      <c r="I376" s="429"/>
      <c r="K376" s="354"/>
    </row>
    <row r="377" spans="1:11" ht="27.75" customHeight="1">
      <c r="A377" s="344"/>
      <c r="B377" s="771"/>
      <c r="C377" s="772"/>
      <c r="D377" s="784"/>
      <c r="E377" s="344"/>
      <c r="F377" s="427"/>
      <c r="G377" s="427"/>
      <c r="H377" s="428"/>
      <c r="I377" s="429"/>
      <c r="K377" s="354"/>
    </row>
    <row r="378" spans="1:11" ht="27.75" customHeight="1">
      <c r="A378" s="344"/>
      <c r="B378" s="771"/>
      <c r="C378" s="772"/>
      <c r="D378" s="390"/>
      <c r="E378" s="344"/>
      <c r="F378" s="427"/>
      <c r="G378" s="427"/>
      <c r="H378" s="428"/>
      <c r="I378" s="429"/>
      <c r="K378" s="354"/>
    </row>
    <row r="379" spans="1:11" ht="27.75" customHeight="1">
      <c r="A379" s="344"/>
      <c r="B379" s="771"/>
      <c r="C379" s="772"/>
      <c r="D379" s="784"/>
      <c r="E379" s="344"/>
      <c r="F379" s="427"/>
      <c r="G379" s="427"/>
      <c r="H379" s="428"/>
      <c r="I379" s="429"/>
      <c r="K379" s="354"/>
    </row>
    <row r="380" spans="1:11" ht="27.75" customHeight="1">
      <c r="A380" s="344"/>
      <c r="B380" s="771"/>
      <c r="C380" s="772"/>
      <c r="D380" s="784"/>
      <c r="E380" s="344"/>
      <c r="F380" s="427"/>
      <c r="G380" s="427"/>
      <c r="H380" s="428"/>
      <c r="I380" s="429"/>
      <c r="K380" s="354"/>
    </row>
    <row r="381" spans="1:11" ht="27.75" customHeight="1">
      <c r="A381" s="344"/>
      <c r="B381" s="771"/>
      <c r="C381" s="772"/>
      <c r="D381" s="344"/>
      <c r="E381" s="344"/>
      <c r="F381" s="427"/>
      <c r="G381" s="427"/>
      <c r="H381" s="428"/>
      <c r="I381" s="429"/>
      <c r="K381" s="354"/>
    </row>
    <row r="382" spans="1:11" ht="27.75" customHeight="1">
      <c r="A382" s="344"/>
      <c r="B382" s="771"/>
      <c r="C382" s="772"/>
      <c r="D382" s="344"/>
      <c r="E382" s="344"/>
      <c r="F382" s="427"/>
      <c r="G382" s="427"/>
      <c r="H382" s="428"/>
      <c r="I382" s="429"/>
      <c r="K382" s="354"/>
    </row>
    <row r="383" spans="1:11" ht="27.75" customHeight="1">
      <c r="A383" s="344"/>
      <c r="B383" s="771"/>
      <c r="C383" s="772"/>
      <c r="D383" s="344"/>
      <c r="E383" s="344"/>
      <c r="F383" s="427"/>
      <c r="G383" s="427"/>
      <c r="H383" s="428"/>
      <c r="I383" s="429"/>
      <c r="K383" s="354"/>
    </row>
    <row r="384" spans="1:11" ht="27.75" customHeight="1">
      <c r="A384" s="344"/>
      <c r="B384" s="771"/>
      <c r="C384" s="772"/>
      <c r="D384" s="344"/>
      <c r="E384" s="344"/>
      <c r="F384" s="427"/>
      <c r="G384" s="427"/>
      <c r="H384" s="428"/>
      <c r="I384" s="429"/>
      <c r="K384" s="354"/>
    </row>
    <row r="385" spans="1:11" ht="27.75" customHeight="1">
      <c r="A385" s="344"/>
      <c r="B385" s="771"/>
      <c r="C385" s="772"/>
      <c r="D385" s="344"/>
      <c r="E385" s="344"/>
      <c r="F385" s="427"/>
      <c r="G385" s="427"/>
      <c r="H385" s="428"/>
      <c r="I385" s="429"/>
      <c r="K385" s="354"/>
    </row>
    <row r="386" spans="1:11" ht="27.75" customHeight="1">
      <c r="A386" s="344"/>
      <c r="B386" s="771"/>
      <c r="C386" s="772"/>
      <c r="D386" s="344"/>
      <c r="E386" s="344"/>
      <c r="F386" s="427"/>
      <c r="G386" s="427"/>
      <c r="H386" s="428"/>
      <c r="I386" s="429"/>
      <c r="K386" s="354"/>
    </row>
    <row r="387" spans="1:11" ht="27.75" customHeight="1">
      <c r="A387" s="344"/>
      <c r="B387" s="359"/>
      <c r="C387" s="351"/>
      <c r="D387" s="352"/>
      <c r="E387" s="349"/>
      <c r="F387" s="759"/>
      <c r="G387" s="427"/>
      <c r="H387" s="428"/>
      <c r="I387" s="429"/>
      <c r="K387" s="354"/>
    </row>
    <row r="388" spans="1:11" ht="27.75" customHeight="1">
      <c r="A388" s="344"/>
      <c r="B388" s="359"/>
      <c r="C388" s="351"/>
      <c r="D388" s="352"/>
      <c r="E388" s="349"/>
      <c r="F388" s="759"/>
      <c r="G388" s="427"/>
      <c r="H388" s="428"/>
      <c r="I388" s="429"/>
      <c r="K388" s="354"/>
    </row>
    <row r="389" spans="1:11" ht="27.75" customHeight="1">
      <c r="A389" s="344"/>
      <c r="B389" s="764"/>
      <c r="C389" s="351"/>
      <c r="D389" s="352"/>
      <c r="E389" s="349"/>
      <c r="F389" s="759"/>
      <c r="G389" s="781"/>
      <c r="H389" s="428"/>
      <c r="I389" s="429"/>
      <c r="K389" s="354"/>
    </row>
    <row r="390" spans="1:11" ht="27.75" customHeight="1">
      <c r="A390" s="349"/>
      <c r="B390" s="350"/>
      <c r="C390" s="351"/>
      <c r="D390" s="352"/>
      <c r="E390" s="349"/>
      <c r="F390" s="759"/>
      <c r="G390" s="427"/>
      <c r="H390" s="428"/>
      <c r="I390" s="429"/>
      <c r="K390" s="354"/>
    </row>
    <row r="391" spans="1:11" ht="27.75" customHeight="1">
      <c r="A391" s="473"/>
      <c r="B391" s="760"/>
      <c r="C391" s="362"/>
      <c r="D391" s="756"/>
      <c r="E391" s="757"/>
      <c r="F391" s="758"/>
      <c r="G391" s="758"/>
      <c r="H391" s="754"/>
      <c r="I391" s="755"/>
      <c r="K391" s="354"/>
    </row>
    <row r="392" spans="1:11" ht="27.75" customHeight="1">
      <c r="A392" s="473"/>
      <c r="B392" s="359"/>
      <c r="C392" s="362"/>
      <c r="D392" s="756"/>
      <c r="E392" s="757"/>
      <c r="F392" s="758"/>
      <c r="G392" s="758"/>
      <c r="H392" s="754"/>
      <c r="I392" s="755"/>
      <c r="K392" s="354"/>
    </row>
    <row r="393" spans="1:11" ht="27.75" customHeight="1">
      <c r="A393" s="473"/>
      <c r="B393" s="296"/>
      <c r="C393" s="282"/>
      <c r="D393" s="308"/>
      <c r="E393" s="284"/>
      <c r="F393" s="427"/>
      <c r="G393" s="427"/>
      <c r="H393" s="428"/>
      <c r="I393" s="429"/>
      <c r="K393" s="354"/>
    </row>
    <row r="394" spans="1:11" ht="27.75" customHeight="1">
      <c r="A394" s="473"/>
      <c r="B394" s="359"/>
      <c r="C394" s="345"/>
      <c r="D394" s="344"/>
      <c r="E394" s="344"/>
      <c r="F394" s="427"/>
      <c r="G394" s="427"/>
      <c r="H394" s="428"/>
      <c r="I394" s="429"/>
      <c r="K394" s="354"/>
    </row>
    <row r="395" spans="1:11" ht="27.75" customHeight="1">
      <c r="A395" s="473"/>
      <c r="B395" s="359"/>
      <c r="C395" s="345"/>
      <c r="D395" s="344"/>
      <c r="E395" s="344"/>
      <c r="F395" s="427"/>
      <c r="G395" s="427"/>
      <c r="H395" s="428"/>
      <c r="I395" s="429"/>
      <c r="K395" s="354"/>
    </row>
    <row r="396" spans="1:11" ht="27.75" customHeight="1">
      <c r="A396" s="473"/>
      <c r="B396" s="359"/>
      <c r="C396" s="345"/>
      <c r="D396" s="344"/>
      <c r="E396" s="344"/>
      <c r="F396" s="427"/>
      <c r="G396" s="427"/>
      <c r="H396" s="428"/>
      <c r="I396" s="429"/>
      <c r="K396" s="354"/>
    </row>
    <row r="397" spans="1:11" ht="27.75" customHeight="1">
      <c r="A397" s="473"/>
      <c r="B397" s="359"/>
      <c r="C397" s="345"/>
      <c r="D397" s="344"/>
      <c r="E397" s="344"/>
      <c r="F397" s="427"/>
      <c r="G397" s="427"/>
      <c r="H397" s="428"/>
      <c r="I397" s="429"/>
      <c r="K397" s="354"/>
    </row>
    <row r="398" spans="1:11" ht="27.75" customHeight="1">
      <c r="A398" s="473"/>
      <c r="B398" s="359"/>
      <c r="C398" s="345"/>
      <c r="D398" s="344"/>
      <c r="E398" s="344"/>
      <c r="F398" s="427"/>
      <c r="G398" s="427"/>
      <c r="H398" s="428"/>
      <c r="I398" s="429"/>
      <c r="K398" s="354"/>
    </row>
    <row r="399" spans="1:11" ht="27.75" customHeight="1">
      <c r="A399" s="473"/>
      <c r="B399" s="359"/>
      <c r="C399" s="345"/>
      <c r="D399" s="344"/>
      <c r="E399" s="344"/>
      <c r="F399" s="427"/>
      <c r="G399" s="427"/>
      <c r="H399" s="428"/>
      <c r="I399" s="429"/>
      <c r="K399" s="354"/>
    </row>
    <row r="400" spans="1:11" ht="27.75" customHeight="1">
      <c r="A400" s="473"/>
      <c r="B400" s="359"/>
      <c r="C400" s="345"/>
      <c r="D400" s="344"/>
      <c r="E400" s="344"/>
      <c r="F400" s="427"/>
      <c r="G400" s="427"/>
      <c r="H400" s="428"/>
      <c r="I400" s="429"/>
      <c r="K400" s="354"/>
    </row>
    <row r="401" spans="1:11" ht="27.75" customHeight="1">
      <c r="A401" s="473"/>
      <c r="B401" s="359"/>
      <c r="C401" s="345"/>
      <c r="D401" s="370"/>
      <c r="E401" s="344"/>
      <c r="F401" s="427"/>
      <c r="G401" s="427"/>
      <c r="H401" s="428"/>
      <c r="I401" s="429"/>
      <c r="K401" s="354"/>
    </row>
    <row r="402" spans="1:11" ht="27.75" customHeight="1">
      <c r="A402" s="473"/>
      <c r="B402" s="359"/>
      <c r="C402" s="345"/>
      <c r="D402" s="370"/>
      <c r="E402" s="344"/>
      <c r="F402" s="427"/>
      <c r="G402" s="427"/>
      <c r="H402" s="428"/>
      <c r="I402" s="429"/>
      <c r="K402" s="354"/>
    </row>
    <row r="403" spans="1:11" ht="27.75" customHeight="1">
      <c r="A403" s="473"/>
      <c r="B403" s="764"/>
      <c r="C403" s="362"/>
      <c r="D403" s="756"/>
      <c r="E403" s="757"/>
      <c r="F403" s="758"/>
      <c r="G403" s="758"/>
      <c r="H403" s="754"/>
      <c r="I403" s="755"/>
      <c r="K403" s="354"/>
    </row>
    <row r="404" spans="1:11" ht="27.75" customHeight="1">
      <c r="A404" s="473"/>
      <c r="B404" s="764"/>
      <c r="C404" s="362"/>
      <c r="D404" s="756"/>
      <c r="E404" s="757"/>
      <c r="F404" s="758"/>
      <c r="G404" s="758"/>
      <c r="H404" s="754"/>
      <c r="I404" s="755"/>
      <c r="K404" s="354"/>
    </row>
    <row r="405" spans="1:11" ht="27.75" customHeight="1">
      <c r="A405" s="473"/>
      <c r="B405" s="764"/>
      <c r="C405" s="362"/>
      <c r="D405" s="756"/>
      <c r="E405" s="757"/>
      <c r="F405" s="758"/>
      <c r="G405" s="758"/>
      <c r="H405" s="754"/>
      <c r="I405" s="790"/>
      <c r="K405" s="354"/>
    </row>
    <row r="406" spans="1:11" ht="27.75" customHeight="1">
      <c r="A406" s="473"/>
      <c r="B406" s="764"/>
      <c r="C406" s="362"/>
      <c r="D406" s="756"/>
      <c r="E406" s="757"/>
      <c r="F406" s="758"/>
      <c r="G406" s="776"/>
      <c r="H406" s="754"/>
      <c r="I406" s="790"/>
      <c r="K406" s="354"/>
    </row>
    <row r="407" spans="1:11" ht="27.75" customHeight="1">
      <c r="A407" s="473"/>
      <c r="B407" s="764"/>
      <c r="C407" s="362"/>
      <c r="D407" s="756"/>
      <c r="E407" s="757"/>
      <c r="F407" s="758"/>
      <c r="G407" s="758"/>
      <c r="H407" s="754"/>
      <c r="I407" s="755"/>
      <c r="K407" s="354"/>
    </row>
    <row r="408" spans="1:11" ht="27.75" customHeight="1">
      <c r="A408" s="473"/>
      <c r="B408" s="359"/>
      <c r="C408" s="362"/>
      <c r="D408" s="756"/>
      <c r="E408" s="757"/>
      <c r="F408" s="758"/>
      <c r="G408" s="758"/>
      <c r="H408" s="754"/>
      <c r="I408" s="755"/>
      <c r="K408" s="354"/>
    </row>
    <row r="409" spans="1:11" ht="27.75" customHeight="1">
      <c r="A409" s="473"/>
      <c r="B409" s="359"/>
      <c r="C409" s="345"/>
      <c r="D409" s="784"/>
      <c r="E409" s="344"/>
      <c r="F409" s="427"/>
      <c r="G409" s="427"/>
      <c r="H409" s="428"/>
      <c r="I409" s="429"/>
      <c r="K409" s="354"/>
    </row>
    <row r="410" spans="1:11" ht="27.75" customHeight="1">
      <c r="A410" s="473"/>
      <c r="B410" s="459"/>
      <c r="C410" s="282"/>
      <c r="D410" s="310"/>
      <c r="E410" s="284"/>
      <c r="F410" s="427"/>
      <c r="G410" s="427"/>
      <c r="H410" s="428"/>
      <c r="I410" s="429"/>
      <c r="K410" s="354"/>
    </row>
    <row r="411" spans="1:11" ht="27.75" customHeight="1">
      <c r="A411" s="473"/>
      <c r="B411" s="359"/>
      <c r="C411" s="345"/>
      <c r="D411" s="784"/>
      <c r="E411" s="344"/>
      <c r="F411" s="427"/>
      <c r="G411" s="427"/>
      <c r="H411" s="428"/>
      <c r="I411" s="429"/>
      <c r="K411" s="354"/>
    </row>
    <row r="412" spans="1:11" ht="27.75" customHeight="1">
      <c r="A412" s="473"/>
      <c r="B412" s="359"/>
      <c r="C412" s="345"/>
      <c r="D412" s="784"/>
      <c r="E412" s="344"/>
      <c r="F412" s="427"/>
      <c r="G412" s="427"/>
      <c r="H412" s="428"/>
      <c r="I412" s="429"/>
      <c r="K412" s="354"/>
    </row>
    <row r="413" spans="1:11" ht="27.75" customHeight="1">
      <c r="A413" s="473"/>
      <c r="B413" s="359"/>
      <c r="C413" s="345"/>
      <c r="D413" s="344"/>
      <c r="E413" s="344"/>
      <c r="F413" s="467"/>
      <c r="G413" s="427"/>
      <c r="H413" s="428"/>
      <c r="I413" s="429"/>
      <c r="K413" s="354"/>
    </row>
    <row r="414" spans="1:11" ht="27.75" customHeight="1">
      <c r="A414" s="473"/>
      <c r="B414" s="359"/>
      <c r="C414" s="345"/>
      <c r="D414" s="344"/>
      <c r="E414" s="344"/>
      <c r="F414" s="467"/>
      <c r="G414" s="427"/>
      <c r="H414" s="428"/>
      <c r="I414" s="429"/>
      <c r="K414" s="354"/>
    </row>
    <row r="415" spans="1:11" ht="27.75" customHeight="1">
      <c r="A415" s="473"/>
      <c r="B415" s="764"/>
      <c r="C415" s="362"/>
      <c r="D415" s="756"/>
      <c r="E415" s="757"/>
      <c r="F415" s="758"/>
      <c r="G415" s="758"/>
      <c r="H415" s="754"/>
      <c r="I415" s="755"/>
      <c r="K415" s="354"/>
    </row>
    <row r="416" spans="1:11" ht="27.75" customHeight="1">
      <c r="A416" s="473"/>
      <c r="B416" s="764"/>
      <c r="C416" s="362"/>
      <c r="D416" s="756"/>
      <c r="E416" s="757"/>
      <c r="F416" s="758"/>
      <c r="G416" s="758"/>
      <c r="H416" s="754"/>
      <c r="I416" s="755"/>
      <c r="K416" s="354"/>
    </row>
    <row r="417" spans="1:11" ht="27.75" customHeight="1">
      <c r="A417" s="473"/>
      <c r="B417" s="764"/>
      <c r="C417" s="362"/>
      <c r="D417" s="756"/>
      <c r="E417" s="757"/>
      <c r="F417" s="758"/>
      <c r="G417" s="758"/>
      <c r="H417" s="754"/>
      <c r="I417" s="755"/>
      <c r="K417" s="354"/>
    </row>
    <row r="418" spans="1:11" ht="27.75" customHeight="1">
      <c r="A418" s="473"/>
      <c r="B418" s="764"/>
      <c r="C418" s="362"/>
      <c r="D418" s="756"/>
      <c r="E418" s="757"/>
      <c r="F418" s="758"/>
      <c r="G418" s="758"/>
      <c r="H418" s="754"/>
      <c r="I418" s="755"/>
      <c r="K418" s="354"/>
    </row>
    <row r="419" spans="1:11" ht="27.75" customHeight="1">
      <c r="A419" s="473"/>
      <c r="B419" s="764"/>
      <c r="C419" s="362"/>
      <c r="D419" s="756"/>
      <c r="E419" s="757"/>
      <c r="F419" s="758"/>
      <c r="G419" s="758"/>
      <c r="H419" s="754"/>
      <c r="I419" s="755"/>
      <c r="K419" s="354"/>
    </row>
    <row r="420" spans="1:11" ht="27.75" customHeight="1">
      <c r="A420" s="473"/>
      <c r="B420" s="764"/>
      <c r="C420" s="362"/>
      <c r="D420" s="756"/>
      <c r="E420" s="757"/>
      <c r="F420" s="758"/>
      <c r="G420" s="758"/>
      <c r="H420" s="754"/>
      <c r="I420" s="755"/>
      <c r="K420" s="354"/>
    </row>
    <row r="421" spans="1:11" ht="27.75" customHeight="1">
      <c r="A421" s="473"/>
      <c r="B421" s="764"/>
      <c r="C421" s="362"/>
      <c r="D421" s="756"/>
      <c r="E421" s="757"/>
      <c r="F421" s="758"/>
      <c r="G421" s="758"/>
      <c r="H421" s="754"/>
      <c r="I421" s="755"/>
      <c r="K421" s="354"/>
    </row>
    <row r="422" spans="1:11" ht="27.75" customHeight="1">
      <c r="A422" s="473"/>
      <c r="B422" s="764"/>
      <c r="C422" s="362"/>
      <c r="D422" s="756"/>
      <c r="E422" s="757"/>
      <c r="F422" s="758"/>
      <c r="G422" s="758"/>
      <c r="H422" s="754"/>
      <c r="I422" s="755"/>
      <c r="K422" s="354"/>
    </row>
    <row r="423" spans="1:11" ht="27.75" customHeight="1">
      <c r="A423" s="473"/>
      <c r="B423" s="764"/>
      <c r="C423" s="362"/>
      <c r="D423" s="756"/>
      <c r="E423" s="757"/>
      <c r="F423" s="758"/>
      <c r="G423" s="776"/>
      <c r="H423" s="754"/>
      <c r="I423" s="755"/>
      <c r="K423" s="354"/>
    </row>
    <row r="424" spans="1:11" ht="27.75" customHeight="1">
      <c r="A424" s="473"/>
      <c r="B424" s="764"/>
      <c r="C424" s="362"/>
      <c r="D424" s="756"/>
      <c r="E424" s="757"/>
      <c r="F424" s="758"/>
      <c r="G424" s="758"/>
      <c r="H424" s="754"/>
      <c r="I424" s="755"/>
      <c r="K424" s="354"/>
    </row>
    <row r="425" spans="1:11" ht="27.75" customHeight="1">
      <c r="A425" s="473"/>
      <c r="B425" s="359"/>
      <c r="C425" s="362"/>
      <c r="D425" s="756"/>
      <c r="E425" s="757"/>
      <c r="F425" s="758"/>
      <c r="G425" s="758"/>
      <c r="H425" s="754"/>
      <c r="I425" s="755"/>
      <c r="K425" s="354"/>
    </row>
    <row r="426" spans="1:11" ht="27.75" customHeight="1">
      <c r="A426" s="473"/>
      <c r="B426" s="359"/>
      <c r="C426" s="345"/>
      <c r="D426" s="784"/>
      <c r="E426" s="344"/>
      <c r="F426" s="427"/>
      <c r="G426" s="427"/>
      <c r="H426" s="428"/>
      <c r="I426" s="429"/>
      <c r="K426" s="354"/>
    </row>
    <row r="427" spans="1:11" ht="27.75" customHeight="1">
      <c r="A427" s="473"/>
      <c r="B427" s="359"/>
      <c r="C427" s="345"/>
      <c r="D427" s="784"/>
      <c r="E427" s="344"/>
      <c r="F427" s="427"/>
      <c r="G427" s="427"/>
      <c r="H427" s="428"/>
      <c r="I427" s="429"/>
      <c r="K427" s="354"/>
    </row>
    <row r="428" spans="1:11" ht="27.75" customHeight="1">
      <c r="A428" s="473"/>
      <c r="B428" s="359"/>
      <c r="C428" s="345"/>
      <c r="D428" s="390"/>
      <c r="E428" s="344"/>
      <c r="F428" s="427"/>
      <c r="G428" s="427"/>
      <c r="H428" s="428"/>
      <c r="I428" s="429"/>
      <c r="K428" s="354"/>
    </row>
    <row r="429" spans="1:11" ht="27.75" customHeight="1">
      <c r="A429" s="473"/>
      <c r="B429" s="359"/>
      <c r="C429" s="345"/>
      <c r="D429" s="344"/>
      <c r="E429" s="344"/>
      <c r="F429" s="467"/>
      <c r="G429" s="427"/>
      <c r="H429" s="428"/>
      <c r="I429" s="429"/>
      <c r="K429" s="354"/>
    </row>
    <row r="430" spans="1:11" ht="27.75" customHeight="1">
      <c r="A430" s="473"/>
      <c r="B430" s="359"/>
      <c r="C430" s="345"/>
      <c r="D430" s="344"/>
      <c r="E430" s="344"/>
      <c r="F430" s="467"/>
      <c r="G430" s="427"/>
      <c r="H430" s="428"/>
      <c r="I430" s="429"/>
      <c r="K430" s="354"/>
    </row>
    <row r="431" spans="1:11" ht="27.75" customHeight="1">
      <c r="A431" s="473"/>
      <c r="B431" s="359"/>
      <c r="C431" s="345"/>
      <c r="D431" s="344"/>
      <c r="E431" s="344"/>
      <c r="F431" s="467"/>
      <c r="G431" s="427"/>
      <c r="H431" s="428"/>
      <c r="I431" s="429"/>
      <c r="K431" s="354"/>
    </row>
    <row r="432" spans="1:11" ht="27.75" customHeight="1">
      <c r="A432" s="473"/>
      <c r="B432" s="764"/>
      <c r="C432" s="362"/>
      <c r="D432" s="756"/>
      <c r="E432" s="757"/>
      <c r="F432" s="758"/>
      <c r="G432" s="758"/>
      <c r="H432" s="754"/>
      <c r="I432" s="755"/>
      <c r="K432" s="354"/>
    </row>
    <row r="433" spans="1:11" ht="27.75" customHeight="1">
      <c r="A433" s="473"/>
      <c r="B433" s="764"/>
      <c r="C433" s="362"/>
      <c r="D433" s="756"/>
      <c r="E433" s="757"/>
      <c r="F433" s="758"/>
      <c r="G433" s="758"/>
      <c r="H433" s="754"/>
      <c r="I433" s="755"/>
      <c r="K433" s="354"/>
    </row>
    <row r="434" spans="1:11" ht="27.75" customHeight="1">
      <c r="A434" s="473"/>
      <c r="B434" s="764"/>
      <c r="C434" s="362"/>
      <c r="D434" s="756"/>
      <c r="E434" s="757"/>
      <c r="F434" s="758"/>
      <c r="G434" s="758"/>
      <c r="H434" s="754"/>
      <c r="I434" s="755"/>
      <c r="K434" s="354"/>
    </row>
    <row r="435" spans="1:11" ht="27.75" customHeight="1">
      <c r="A435" s="473"/>
      <c r="B435" s="764"/>
      <c r="C435" s="362"/>
      <c r="D435" s="756"/>
      <c r="E435" s="757"/>
      <c r="F435" s="758"/>
      <c r="G435" s="758"/>
      <c r="H435" s="754"/>
      <c r="I435" s="755"/>
      <c r="K435" s="354"/>
    </row>
    <row r="436" spans="1:11" ht="27.75" customHeight="1">
      <c r="A436" s="473"/>
      <c r="B436" s="764"/>
      <c r="C436" s="362"/>
      <c r="D436" s="756"/>
      <c r="E436" s="757"/>
      <c r="F436" s="758"/>
      <c r="G436" s="758"/>
      <c r="H436" s="754"/>
      <c r="I436" s="755"/>
      <c r="K436" s="354"/>
    </row>
    <row r="437" spans="1:11" ht="27.75" customHeight="1">
      <c r="A437" s="349"/>
      <c r="B437" s="350"/>
      <c r="C437" s="351"/>
      <c r="D437" s="352"/>
      <c r="E437" s="349"/>
      <c r="F437" s="759"/>
      <c r="G437" s="427"/>
      <c r="H437" s="428"/>
      <c r="I437" s="429"/>
      <c r="K437" s="354"/>
    </row>
    <row r="438" spans="1:11" ht="27.75" customHeight="1">
      <c r="A438" s="349"/>
      <c r="B438" s="350"/>
      <c r="C438" s="351"/>
      <c r="D438" s="352"/>
      <c r="E438" s="349"/>
      <c r="F438" s="759"/>
      <c r="G438" s="427"/>
      <c r="H438" s="428"/>
      <c r="I438" s="429"/>
      <c r="K438" s="354"/>
    </row>
    <row r="439" spans="1:11" ht="27.75" customHeight="1">
      <c r="A439" s="349"/>
      <c r="B439" s="350"/>
      <c r="C439" s="351"/>
      <c r="D439" s="352"/>
      <c r="E439" s="349"/>
      <c r="F439" s="759"/>
      <c r="G439" s="427"/>
      <c r="H439" s="428"/>
      <c r="I439" s="790"/>
      <c r="K439" s="354"/>
    </row>
    <row r="440" spans="1:11" ht="27.75" customHeight="1">
      <c r="A440" s="349"/>
      <c r="B440" s="764"/>
      <c r="C440" s="351"/>
      <c r="D440" s="352"/>
      <c r="E440" s="349"/>
      <c r="F440" s="759"/>
      <c r="G440" s="427"/>
      <c r="H440" s="428"/>
      <c r="I440" s="790"/>
      <c r="K440" s="354"/>
    </row>
    <row r="441" spans="1:11" ht="27.75" customHeight="1">
      <c r="A441" s="349"/>
      <c r="B441" s="350"/>
      <c r="C441" s="351"/>
      <c r="D441" s="352"/>
      <c r="E441" s="349"/>
      <c r="F441" s="759"/>
      <c r="G441" s="427"/>
      <c r="H441" s="428"/>
      <c r="I441" s="429"/>
      <c r="K441" s="354"/>
    </row>
    <row r="442" spans="1:11" ht="27.75" customHeight="1">
      <c r="A442" s="344"/>
      <c r="B442" s="359"/>
      <c r="C442" s="351"/>
      <c r="D442" s="352"/>
      <c r="E442" s="349"/>
      <c r="F442" s="759"/>
      <c r="G442" s="427"/>
      <c r="H442" s="428"/>
      <c r="I442" s="429"/>
      <c r="K442" s="354"/>
    </row>
    <row r="443" spans="1:11" ht="27.75" customHeight="1">
      <c r="A443" s="349"/>
      <c r="B443" s="359"/>
      <c r="C443" s="345"/>
      <c r="D443" s="390"/>
      <c r="E443" s="344"/>
      <c r="F443" s="427"/>
      <c r="G443" s="427"/>
      <c r="H443" s="428"/>
      <c r="I443" s="429"/>
      <c r="K443" s="354"/>
    </row>
    <row r="444" spans="1:11" ht="27.75" customHeight="1">
      <c r="A444" s="349"/>
      <c r="B444" s="359"/>
      <c r="C444" s="345"/>
      <c r="D444" s="370"/>
      <c r="E444" s="344"/>
      <c r="F444" s="427"/>
      <c r="G444" s="427"/>
      <c r="H444" s="428"/>
      <c r="I444" s="429"/>
      <c r="K444" s="354"/>
    </row>
    <row r="445" spans="1:11" ht="27.75" customHeight="1">
      <c r="A445" s="349"/>
      <c r="B445" s="359"/>
      <c r="C445" s="345"/>
      <c r="D445" s="370"/>
      <c r="E445" s="344"/>
      <c r="F445" s="427"/>
      <c r="G445" s="427"/>
      <c r="H445" s="428"/>
      <c r="I445" s="429"/>
      <c r="K445" s="354"/>
    </row>
    <row r="446" spans="1:11" ht="27.75" customHeight="1">
      <c r="A446" s="349"/>
      <c r="B446" s="350"/>
      <c r="C446" s="351"/>
      <c r="D446" s="352"/>
      <c r="E446" s="349"/>
      <c r="F446" s="759"/>
      <c r="G446" s="427"/>
      <c r="H446" s="428"/>
      <c r="I446" s="429"/>
      <c r="K446" s="354"/>
    </row>
    <row r="447" spans="1:11" ht="27.75" customHeight="1">
      <c r="A447" s="349"/>
      <c r="B447" s="350"/>
      <c r="C447" s="351"/>
      <c r="D447" s="352"/>
      <c r="E447" s="349"/>
      <c r="F447" s="759"/>
      <c r="G447" s="427"/>
      <c r="H447" s="428"/>
      <c r="I447" s="429"/>
      <c r="K447" s="354"/>
    </row>
    <row r="448" spans="1:11" ht="27.75" customHeight="1">
      <c r="A448" s="349"/>
      <c r="B448" s="350"/>
      <c r="C448" s="351"/>
      <c r="D448" s="352"/>
      <c r="E448" s="349"/>
      <c r="F448" s="759"/>
      <c r="G448" s="427"/>
      <c r="H448" s="428"/>
      <c r="I448" s="429"/>
      <c r="K448" s="354"/>
    </row>
    <row r="449" spans="1:16" ht="27.75" customHeight="1">
      <c r="A449" s="349"/>
      <c r="B449" s="350"/>
      <c r="C449" s="351"/>
      <c r="D449" s="352"/>
      <c r="E449" s="349"/>
      <c r="F449" s="759"/>
      <c r="G449" s="427"/>
      <c r="H449" s="428"/>
      <c r="I449" s="429"/>
      <c r="K449" s="354"/>
    </row>
    <row r="450" spans="1:16" ht="27.75" customHeight="1">
      <c r="A450" s="349"/>
      <c r="B450" s="350"/>
      <c r="C450" s="351"/>
      <c r="D450" s="352"/>
      <c r="E450" s="349"/>
      <c r="F450" s="759"/>
      <c r="G450" s="427"/>
      <c r="H450" s="428"/>
      <c r="I450" s="429"/>
      <c r="K450" s="354"/>
    </row>
    <row r="451" spans="1:16" ht="27.75" customHeight="1">
      <c r="A451" s="349"/>
      <c r="B451" s="350"/>
      <c r="C451" s="351"/>
      <c r="D451" s="352"/>
      <c r="E451" s="349"/>
      <c r="F451" s="759"/>
      <c r="G451" s="427"/>
      <c r="H451" s="428"/>
      <c r="I451" s="429"/>
      <c r="K451" s="354"/>
    </row>
    <row r="452" spans="1:16" ht="27.75" customHeight="1">
      <c r="A452" s="349"/>
      <c r="B452" s="350"/>
      <c r="C452" s="351"/>
      <c r="D452" s="352"/>
      <c r="E452" s="349"/>
      <c r="F452" s="759"/>
      <c r="G452" s="427"/>
      <c r="H452" s="428"/>
      <c r="I452" s="429"/>
      <c r="K452" s="354"/>
    </row>
    <row r="453" spans="1:16" ht="27.75" customHeight="1">
      <c r="A453" s="349"/>
      <c r="B453" s="350"/>
      <c r="C453" s="351"/>
      <c r="D453" s="352"/>
      <c r="E453" s="349"/>
      <c r="F453" s="759"/>
      <c r="G453" s="427"/>
      <c r="H453" s="428"/>
      <c r="I453" s="429"/>
      <c r="K453" s="354"/>
    </row>
    <row r="454" spans="1:16" ht="27.75" customHeight="1">
      <c r="A454" s="349"/>
      <c r="B454" s="350"/>
      <c r="C454" s="351"/>
      <c r="D454" s="352"/>
      <c r="E454" s="349"/>
      <c r="F454" s="759"/>
      <c r="G454" s="427"/>
      <c r="H454" s="428"/>
      <c r="I454" s="429"/>
      <c r="K454" s="354"/>
    </row>
    <row r="455" spans="1:16" ht="27.75" customHeight="1">
      <c r="A455" s="349"/>
      <c r="B455" s="350"/>
      <c r="C455" s="351"/>
      <c r="D455" s="352"/>
      <c r="E455" s="349"/>
      <c r="F455" s="759"/>
      <c r="G455" s="427"/>
      <c r="H455" s="428"/>
      <c r="I455" s="429"/>
      <c r="K455" s="354"/>
    </row>
    <row r="456" spans="1:16" ht="27.75" customHeight="1">
      <c r="A456" s="349"/>
      <c r="B456" s="350"/>
      <c r="C456" s="351"/>
      <c r="D456" s="352"/>
      <c r="E456" s="349"/>
      <c r="F456" s="759"/>
      <c r="G456" s="427"/>
      <c r="H456" s="428"/>
      <c r="I456" s="429"/>
      <c r="K456" s="354"/>
    </row>
    <row r="457" spans="1:16" ht="27.75" customHeight="1">
      <c r="A457" s="349"/>
      <c r="B457" s="764"/>
      <c r="C457" s="351"/>
      <c r="D457" s="352"/>
      <c r="E457" s="349"/>
      <c r="F457" s="759"/>
      <c r="G457" s="781"/>
      <c r="H457" s="428"/>
      <c r="I457" s="429"/>
      <c r="K457" s="354"/>
    </row>
    <row r="458" spans="1:16" ht="27.75" customHeight="1">
      <c r="A458" s="349"/>
      <c r="B458" s="350"/>
      <c r="C458" s="351"/>
      <c r="D458" s="352"/>
      <c r="E458" s="349"/>
      <c r="F458" s="759"/>
      <c r="G458" s="427"/>
      <c r="H458" s="428"/>
      <c r="I458" s="429"/>
      <c r="K458" s="354"/>
    </row>
    <row r="459" spans="1:16" s="361" customFormat="1" ht="25.5" customHeight="1">
      <c r="A459" s="362"/>
      <c r="D459" s="346"/>
      <c r="E459" s="284"/>
      <c r="F459" s="359"/>
      <c r="G459" s="359"/>
      <c r="H459" s="374"/>
      <c r="I459" s="375"/>
      <c r="J459" s="365"/>
      <c r="K459" s="367"/>
      <c r="L459" s="366"/>
      <c r="M459" s="368"/>
      <c r="N459" s="368"/>
      <c r="O459" s="368"/>
      <c r="P459" s="368"/>
    </row>
    <row r="460" spans="1:16" s="361" customFormat="1" ht="25.5" customHeight="1">
      <c r="A460" s="362"/>
      <c r="D460" s="346"/>
      <c r="E460" s="284"/>
      <c r="F460" s="359"/>
      <c r="G460" s="359"/>
      <c r="H460" s="374"/>
      <c r="I460" s="375"/>
      <c r="J460" s="365"/>
      <c r="K460" s="367"/>
      <c r="L460" s="366"/>
      <c r="M460" s="368"/>
      <c r="N460" s="368"/>
      <c r="O460" s="368"/>
      <c r="P460" s="368"/>
    </row>
    <row r="461" spans="1:16" s="361" customFormat="1" ht="25.5" customHeight="1">
      <c r="A461" s="362"/>
      <c r="D461" s="346"/>
      <c r="E461" s="284"/>
      <c r="F461" s="359"/>
      <c r="G461" s="359"/>
      <c r="H461" s="374"/>
      <c r="I461" s="375"/>
      <c r="J461" s="365"/>
      <c r="K461" s="367"/>
      <c r="L461" s="366"/>
      <c r="M461" s="368"/>
      <c r="N461" s="368"/>
      <c r="O461" s="368"/>
      <c r="P461" s="368"/>
    </row>
    <row r="462" spans="1:16" s="361" customFormat="1" ht="25.5" customHeight="1">
      <c r="A462" s="362"/>
      <c r="D462" s="346"/>
      <c r="E462" s="284"/>
      <c r="F462" s="359"/>
      <c r="G462" s="359"/>
      <c r="H462" s="374"/>
      <c r="I462" s="375"/>
      <c r="J462" s="365"/>
      <c r="K462" s="367"/>
      <c r="L462" s="366"/>
      <c r="M462" s="368"/>
      <c r="N462" s="368"/>
      <c r="O462" s="368"/>
      <c r="P462" s="368"/>
    </row>
    <row r="463" spans="1:16" s="361" customFormat="1" ht="25.5" customHeight="1">
      <c r="A463" s="362"/>
      <c r="D463" s="346"/>
      <c r="E463" s="284"/>
      <c r="F463" s="359"/>
      <c r="G463" s="359"/>
      <c r="H463" s="374"/>
      <c r="I463" s="375"/>
      <c r="J463" s="365"/>
      <c r="K463" s="367"/>
      <c r="L463" s="366"/>
      <c r="M463" s="368"/>
      <c r="N463" s="368"/>
      <c r="O463" s="368"/>
      <c r="P463" s="368"/>
    </row>
    <row r="464" spans="1:16" s="361" customFormat="1" ht="25.5" customHeight="1">
      <c r="A464" s="362"/>
      <c r="D464" s="346"/>
      <c r="E464" s="284"/>
      <c r="F464" s="359"/>
      <c r="G464" s="359"/>
      <c r="H464" s="374"/>
      <c r="I464" s="375"/>
      <c r="J464" s="365"/>
      <c r="K464" s="367"/>
      <c r="L464" s="366"/>
      <c r="M464" s="368"/>
      <c r="N464" s="368"/>
      <c r="O464" s="368"/>
      <c r="P464" s="368"/>
    </row>
    <row r="465" spans="1:16" s="361" customFormat="1" ht="25.5" customHeight="1">
      <c r="A465" s="362"/>
      <c r="D465" s="346"/>
      <c r="E465" s="284"/>
      <c r="F465" s="359"/>
      <c r="G465" s="359"/>
      <c r="H465" s="374"/>
      <c r="I465" s="375"/>
      <c r="J465" s="365"/>
      <c r="K465" s="367"/>
      <c r="L465" s="366"/>
      <c r="M465" s="368"/>
      <c r="N465" s="368"/>
      <c r="O465" s="368"/>
      <c r="P465" s="368"/>
    </row>
    <row r="466" spans="1:16" s="361" customFormat="1" ht="25.5" customHeight="1">
      <c r="A466" s="362"/>
      <c r="D466" s="346"/>
      <c r="E466" s="284"/>
      <c r="F466" s="359"/>
      <c r="G466" s="359"/>
      <c r="H466" s="374"/>
      <c r="I466" s="375"/>
      <c r="J466" s="365"/>
      <c r="K466" s="367"/>
      <c r="L466" s="366"/>
      <c r="M466" s="368"/>
      <c r="N466" s="368"/>
      <c r="O466" s="368"/>
      <c r="P466" s="368"/>
    </row>
    <row r="467" spans="1:16" s="361" customFormat="1" ht="25.5" customHeight="1">
      <c r="A467" s="362"/>
      <c r="D467" s="346"/>
      <c r="E467" s="284"/>
      <c r="F467" s="359"/>
      <c r="G467" s="359"/>
      <c r="H467" s="374"/>
      <c r="I467" s="375"/>
      <c r="J467" s="365"/>
      <c r="K467" s="367"/>
      <c r="L467" s="366"/>
      <c r="M467" s="368"/>
      <c r="N467" s="368"/>
      <c r="O467" s="368"/>
      <c r="P467" s="368"/>
    </row>
    <row r="468" spans="1:16" s="361" customFormat="1" ht="25.5" customHeight="1">
      <c r="A468" s="362"/>
      <c r="D468" s="346"/>
      <c r="E468" s="284"/>
      <c r="F468" s="359"/>
      <c r="G468" s="359"/>
      <c r="H468" s="374"/>
      <c r="I468" s="375"/>
      <c r="J468" s="365"/>
      <c r="K468" s="367"/>
      <c r="L468" s="366"/>
      <c r="M468" s="368"/>
      <c r="N468" s="368"/>
      <c r="O468" s="368"/>
      <c r="P468" s="368"/>
    </row>
    <row r="469" spans="1:16" s="361" customFormat="1" ht="25.5" customHeight="1">
      <c r="A469" s="362"/>
      <c r="D469" s="346"/>
      <c r="E469" s="284"/>
      <c r="F469" s="359"/>
      <c r="G469" s="359"/>
      <c r="H469" s="374"/>
      <c r="I469" s="375"/>
      <c r="J469" s="365"/>
      <c r="K469" s="367"/>
      <c r="L469" s="366"/>
      <c r="M469" s="368"/>
      <c r="N469" s="368"/>
      <c r="O469" s="368"/>
      <c r="P469" s="368"/>
    </row>
    <row r="470" spans="1:16" s="361" customFormat="1" ht="25.5" customHeight="1">
      <c r="A470" s="362"/>
      <c r="D470" s="346"/>
      <c r="E470" s="284"/>
      <c r="F470" s="359"/>
      <c r="G470" s="359"/>
      <c r="H470" s="374"/>
      <c r="I470" s="375"/>
      <c r="J470" s="365"/>
      <c r="K470" s="367"/>
      <c r="L470" s="366"/>
      <c r="M470" s="368"/>
      <c r="N470" s="368"/>
      <c r="O470" s="368"/>
      <c r="P470" s="368"/>
    </row>
    <row r="471" spans="1:16" s="361" customFormat="1" ht="25.5" customHeight="1">
      <c r="A471" s="362"/>
      <c r="D471" s="346"/>
      <c r="E471" s="284"/>
      <c r="F471" s="359"/>
      <c r="G471" s="359"/>
      <c r="H471" s="374"/>
      <c r="I471" s="375"/>
      <c r="J471" s="365"/>
      <c r="K471" s="367"/>
      <c r="L471" s="366"/>
      <c r="M471" s="368"/>
      <c r="N471" s="368"/>
      <c r="O471" s="368"/>
      <c r="P471" s="368"/>
    </row>
    <row r="472" spans="1:16" s="361" customFormat="1" ht="25.5" customHeight="1">
      <c r="A472" s="362"/>
      <c r="D472" s="346"/>
      <c r="E472" s="284"/>
      <c r="F472" s="359"/>
      <c r="G472" s="359"/>
      <c r="H472" s="374"/>
      <c r="I472" s="375"/>
      <c r="J472" s="365"/>
      <c r="K472" s="367"/>
      <c r="L472" s="366"/>
      <c r="M472" s="368"/>
      <c r="N472" s="368"/>
      <c r="O472" s="368"/>
      <c r="P472" s="368"/>
    </row>
    <row r="473" spans="1:16" s="361" customFormat="1" ht="25.5" customHeight="1">
      <c r="A473" s="362"/>
      <c r="D473" s="346"/>
      <c r="E473" s="284"/>
      <c r="F473" s="359"/>
      <c r="G473" s="359"/>
      <c r="H473" s="374"/>
      <c r="I473" s="375"/>
      <c r="J473" s="365"/>
      <c r="K473" s="367"/>
      <c r="L473" s="366"/>
      <c r="M473" s="368"/>
      <c r="N473" s="368"/>
      <c r="O473" s="368"/>
      <c r="P473" s="368"/>
    </row>
    <row r="474" spans="1:16" s="361" customFormat="1" ht="25.5" customHeight="1">
      <c r="A474" s="362"/>
      <c r="D474" s="346"/>
      <c r="E474" s="284"/>
      <c r="F474" s="359"/>
      <c r="G474" s="359"/>
      <c r="H474" s="374"/>
      <c r="I474" s="375"/>
      <c r="J474" s="365"/>
      <c r="K474" s="367"/>
      <c r="L474" s="366"/>
      <c r="M474" s="368"/>
      <c r="N474" s="368"/>
      <c r="O474" s="368"/>
      <c r="P474" s="368"/>
    </row>
    <row r="475" spans="1:16" s="361" customFormat="1" ht="25.5" customHeight="1">
      <c r="A475" s="362"/>
      <c r="D475" s="346"/>
      <c r="E475" s="284"/>
      <c r="F475" s="359"/>
      <c r="G475" s="359"/>
      <c r="H475" s="374"/>
      <c r="I475" s="375"/>
      <c r="J475" s="365"/>
      <c r="K475" s="367"/>
      <c r="L475" s="366"/>
      <c r="M475" s="368"/>
      <c r="N475" s="368"/>
      <c r="O475" s="368"/>
      <c r="P475" s="368"/>
    </row>
    <row r="476" spans="1:16" s="361" customFormat="1" ht="25.5" customHeight="1">
      <c r="A476" s="362"/>
      <c r="D476" s="346"/>
      <c r="E476" s="284"/>
      <c r="F476" s="359"/>
      <c r="G476" s="359"/>
      <c r="H476" s="374"/>
      <c r="I476" s="375"/>
      <c r="J476" s="365"/>
      <c r="K476" s="367"/>
      <c r="L476" s="366"/>
      <c r="M476" s="368"/>
      <c r="N476" s="368"/>
      <c r="O476" s="368"/>
      <c r="P476" s="368"/>
    </row>
    <row r="477" spans="1:16" s="361" customFormat="1" ht="25.5" customHeight="1">
      <c r="A477" s="362"/>
      <c r="D477" s="346"/>
      <c r="E477" s="284"/>
      <c r="F477" s="359"/>
      <c r="G477" s="359"/>
      <c r="H477" s="374"/>
      <c r="I477" s="375"/>
      <c r="J477" s="365"/>
      <c r="K477" s="367"/>
      <c r="L477" s="366"/>
      <c r="M477" s="368"/>
      <c r="N477" s="368"/>
      <c r="O477" s="368"/>
      <c r="P477" s="368"/>
    </row>
    <row r="478" spans="1:16" s="361" customFormat="1" ht="25.5" customHeight="1">
      <c r="A478" s="362"/>
      <c r="D478" s="346"/>
      <c r="E478" s="284"/>
      <c r="F478" s="359"/>
      <c r="G478" s="359"/>
      <c r="H478" s="374"/>
      <c r="I478" s="375"/>
      <c r="J478" s="365"/>
      <c r="K478" s="367"/>
      <c r="L478" s="366"/>
      <c r="M478" s="368"/>
      <c r="N478" s="368"/>
      <c r="O478" s="368"/>
      <c r="P478" s="368"/>
    </row>
    <row r="479" spans="1:16" s="361" customFormat="1" ht="25.5" customHeight="1">
      <c r="A479" s="362"/>
      <c r="D479" s="346"/>
      <c r="E479" s="284"/>
      <c r="F479" s="359"/>
      <c r="G479" s="359"/>
      <c r="H479" s="374"/>
      <c r="I479" s="375"/>
      <c r="J479" s="365"/>
      <c r="K479" s="367"/>
      <c r="L479" s="366"/>
      <c r="M479" s="368"/>
      <c r="N479" s="368"/>
      <c r="O479" s="368"/>
      <c r="P479" s="368"/>
    </row>
    <row r="480" spans="1:16" s="361" customFormat="1" ht="25.5" customHeight="1">
      <c r="A480" s="362"/>
      <c r="D480" s="346"/>
      <c r="E480" s="284"/>
      <c r="F480" s="359"/>
      <c r="G480" s="359"/>
      <c r="H480" s="374"/>
      <c r="I480" s="375"/>
      <c r="J480" s="365"/>
      <c r="K480" s="367"/>
      <c r="L480" s="366"/>
      <c r="M480" s="368"/>
      <c r="N480" s="368"/>
      <c r="O480" s="368"/>
      <c r="P480" s="368"/>
    </row>
    <row r="481" spans="1:16" s="361" customFormat="1" ht="25.5" customHeight="1">
      <c r="A481" s="362"/>
      <c r="D481" s="346"/>
      <c r="E481" s="284"/>
      <c r="F481" s="359"/>
      <c r="G481" s="359"/>
      <c r="H481" s="374"/>
      <c r="I481" s="375"/>
      <c r="J481" s="365"/>
      <c r="K481" s="367"/>
      <c r="L481" s="366"/>
      <c r="M481" s="368"/>
      <c r="N481" s="368"/>
      <c r="O481" s="368"/>
      <c r="P481" s="368"/>
    </row>
    <row r="482" spans="1:16" s="361" customFormat="1" ht="25.5" customHeight="1">
      <c r="A482" s="362"/>
      <c r="D482" s="346"/>
      <c r="E482" s="284"/>
      <c r="F482" s="359"/>
      <c r="G482" s="359"/>
      <c r="H482" s="374"/>
      <c r="I482" s="375"/>
      <c r="J482" s="365"/>
      <c r="K482" s="367"/>
      <c r="L482" s="366"/>
      <c r="M482" s="368"/>
      <c r="N482" s="368"/>
      <c r="O482" s="368"/>
      <c r="P482" s="368"/>
    </row>
    <row r="483" spans="1:16" s="361" customFormat="1" ht="25.5" customHeight="1">
      <c r="A483" s="362"/>
      <c r="D483" s="346"/>
      <c r="E483" s="284"/>
      <c r="F483" s="359"/>
      <c r="G483" s="359"/>
      <c r="H483" s="374"/>
      <c r="I483" s="375"/>
      <c r="J483" s="365"/>
      <c r="K483" s="367"/>
      <c r="L483" s="366"/>
      <c r="M483" s="368"/>
      <c r="N483" s="368"/>
      <c r="O483" s="368"/>
      <c r="P483" s="368"/>
    </row>
    <row r="484" spans="1:16" s="361" customFormat="1" ht="25.5" customHeight="1">
      <c r="A484" s="362"/>
      <c r="D484" s="346"/>
      <c r="E484" s="284"/>
      <c r="F484" s="359"/>
      <c r="G484" s="359"/>
      <c r="H484" s="374"/>
      <c r="I484" s="375"/>
      <c r="J484" s="365"/>
      <c r="K484" s="367"/>
      <c r="L484" s="366"/>
      <c r="M484" s="368"/>
      <c r="N484" s="368"/>
      <c r="O484" s="368"/>
      <c r="P484" s="368"/>
    </row>
    <row r="485" spans="1:16" s="361" customFormat="1" ht="25.5" customHeight="1">
      <c r="A485" s="362"/>
      <c r="D485" s="346"/>
      <c r="E485" s="284"/>
      <c r="F485" s="359"/>
      <c r="G485" s="359"/>
      <c r="H485" s="374"/>
      <c r="I485" s="375"/>
      <c r="J485" s="365"/>
      <c r="K485" s="367"/>
      <c r="L485" s="366"/>
      <c r="M485" s="368"/>
      <c r="N485" s="368"/>
      <c r="O485" s="368"/>
      <c r="P485" s="368"/>
    </row>
    <row r="486" spans="1:16" s="361" customFormat="1" ht="25.5" customHeight="1">
      <c r="A486" s="362"/>
      <c r="D486" s="346"/>
      <c r="E486" s="284"/>
      <c r="F486" s="359"/>
      <c r="G486" s="359"/>
      <c r="H486" s="374"/>
      <c r="I486" s="375"/>
      <c r="J486" s="365"/>
      <c r="K486" s="367"/>
      <c r="L486" s="366"/>
      <c r="M486" s="368"/>
      <c r="N486" s="368"/>
      <c r="O486" s="368"/>
      <c r="P486" s="368"/>
    </row>
    <row r="487" spans="1:16" s="361" customFormat="1" ht="25.5" customHeight="1">
      <c r="A487" s="362"/>
      <c r="D487" s="346"/>
      <c r="E487" s="284"/>
      <c r="F487" s="359"/>
      <c r="G487" s="359"/>
      <c r="H487" s="374"/>
      <c r="I487" s="375"/>
      <c r="J487" s="365"/>
      <c r="K487" s="367"/>
      <c r="L487" s="366"/>
      <c r="M487" s="368"/>
      <c r="N487" s="368"/>
      <c r="O487" s="368"/>
      <c r="P487" s="368"/>
    </row>
    <row r="488" spans="1:16" s="361" customFormat="1" ht="25.5" customHeight="1">
      <c r="A488" s="362"/>
      <c r="D488" s="346"/>
      <c r="E488" s="284"/>
      <c r="F488" s="359"/>
      <c r="G488" s="359"/>
      <c r="H488" s="374"/>
      <c r="I488" s="375"/>
      <c r="J488" s="365"/>
      <c r="K488" s="367"/>
      <c r="L488" s="366"/>
      <c r="M488" s="368"/>
      <c r="N488" s="368"/>
      <c r="O488" s="368"/>
      <c r="P488" s="368"/>
    </row>
    <row r="489" spans="1:16" s="361" customFormat="1" ht="25.5" customHeight="1">
      <c r="A489" s="362"/>
      <c r="D489" s="346"/>
      <c r="E489" s="284"/>
      <c r="F489" s="359"/>
      <c r="G489" s="359"/>
      <c r="H489" s="374"/>
      <c r="I489" s="375"/>
      <c r="J489" s="365"/>
      <c r="K489" s="367"/>
      <c r="L489" s="366"/>
      <c r="M489" s="368"/>
      <c r="N489" s="368"/>
      <c r="O489" s="368"/>
      <c r="P489" s="368"/>
    </row>
    <row r="490" spans="1:16" s="361" customFormat="1" ht="25.5" customHeight="1">
      <c r="A490" s="362"/>
      <c r="D490" s="346"/>
      <c r="E490" s="284"/>
      <c r="F490" s="359"/>
      <c r="G490" s="359"/>
      <c r="H490" s="374"/>
      <c r="I490" s="375"/>
      <c r="J490" s="365"/>
      <c r="K490" s="367"/>
      <c r="L490" s="366"/>
      <c r="M490" s="368"/>
      <c r="N490" s="368"/>
      <c r="O490" s="368"/>
      <c r="P490" s="368"/>
    </row>
    <row r="491" spans="1:16" s="361" customFormat="1" ht="25.5" customHeight="1">
      <c r="A491" s="362"/>
      <c r="D491" s="346"/>
      <c r="E491" s="284"/>
      <c r="F491" s="359"/>
      <c r="G491" s="359"/>
      <c r="H491" s="374"/>
      <c r="I491" s="375"/>
      <c r="J491" s="365"/>
      <c r="K491" s="367"/>
      <c r="L491" s="366"/>
      <c r="M491" s="368"/>
      <c r="N491" s="368"/>
      <c r="O491" s="368"/>
      <c r="P491" s="368"/>
    </row>
    <row r="492" spans="1:16" s="361" customFormat="1" ht="25.5" customHeight="1">
      <c r="A492" s="362"/>
      <c r="D492" s="346"/>
      <c r="E492" s="284"/>
      <c r="F492" s="359"/>
      <c r="G492" s="359"/>
      <c r="H492" s="374"/>
      <c r="I492" s="375"/>
      <c r="J492" s="365"/>
      <c r="K492" s="367"/>
      <c r="L492" s="366"/>
      <c r="M492" s="368"/>
      <c r="N492" s="368"/>
      <c r="O492" s="368"/>
      <c r="P492" s="368"/>
    </row>
    <row r="493" spans="1:16" s="361" customFormat="1" ht="25.5" customHeight="1">
      <c r="A493" s="362"/>
      <c r="D493" s="346"/>
      <c r="E493" s="284"/>
      <c r="F493" s="359"/>
      <c r="G493" s="359"/>
      <c r="H493" s="374"/>
      <c r="I493" s="375"/>
      <c r="J493" s="365"/>
      <c r="K493" s="367"/>
      <c r="L493" s="366"/>
      <c r="M493" s="368"/>
      <c r="N493" s="368"/>
      <c r="O493" s="368"/>
      <c r="P493" s="368"/>
    </row>
    <row r="494" spans="1:16" s="361" customFormat="1" ht="25.5" customHeight="1">
      <c r="A494" s="362"/>
      <c r="D494" s="346"/>
      <c r="E494" s="284"/>
      <c r="F494" s="359"/>
      <c r="G494" s="359"/>
      <c r="H494" s="374"/>
      <c r="I494" s="375"/>
      <c r="J494" s="365"/>
      <c r="K494" s="367"/>
      <c r="L494" s="366"/>
      <c r="M494" s="368"/>
      <c r="N494" s="368"/>
      <c r="O494" s="368"/>
      <c r="P494" s="368"/>
    </row>
    <row r="495" spans="1:16" s="361" customFormat="1" ht="25.5" customHeight="1">
      <c r="A495" s="362"/>
      <c r="D495" s="346"/>
      <c r="E495" s="284"/>
      <c r="F495" s="359"/>
      <c r="G495" s="359"/>
      <c r="H495" s="374"/>
      <c r="I495" s="375"/>
      <c r="J495" s="365"/>
      <c r="K495" s="367"/>
      <c r="L495" s="366"/>
      <c r="M495" s="368"/>
      <c r="N495" s="368"/>
      <c r="O495" s="368"/>
      <c r="P495" s="368"/>
    </row>
    <row r="496" spans="1:16" s="361" customFormat="1" ht="25.5" customHeight="1">
      <c r="A496" s="362"/>
      <c r="D496" s="346"/>
      <c r="E496" s="284"/>
      <c r="F496" s="359"/>
      <c r="G496" s="359"/>
      <c r="H496" s="374"/>
      <c r="I496" s="375"/>
      <c r="J496" s="365"/>
      <c r="K496" s="367"/>
      <c r="L496" s="366"/>
      <c r="M496" s="368"/>
      <c r="N496" s="368"/>
      <c r="O496" s="368"/>
      <c r="P496" s="368"/>
    </row>
    <row r="497" spans="1:16" s="361" customFormat="1" ht="25.5" customHeight="1">
      <c r="A497" s="362"/>
      <c r="D497" s="346"/>
      <c r="E497" s="284"/>
      <c r="F497" s="359"/>
      <c r="G497" s="359"/>
      <c r="H497" s="374"/>
      <c r="I497" s="375"/>
      <c r="J497" s="365"/>
      <c r="K497" s="367"/>
      <c r="L497" s="366"/>
      <c r="M497" s="368"/>
      <c r="N497" s="368"/>
      <c r="O497" s="368"/>
      <c r="P497" s="368"/>
    </row>
    <row r="498" spans="1:16" s="361" customFormat="1" ht="25.5" customHeight="1">
      <c r="A498" s="362"/>
      <c r="D498" s="346"/>
      <c r="E498" s="284"/>
      <c r="F498" s="359"/>
      <c r="G498" s="359"/>
      <c r="H498" s="374"/>
      <c r="I498" s="375"/>
      <c r="J498" s="365"/>
      <c r="K498" s="367"/>
      <c r="L498" s="366"/>
      <c r="M498" s="368"/>
      <c r="N498" s="368"/>
      <c r="O498" s="368"/>
      <c r="P498" s="368"/>
    </row>
    <row r="499" spans="1:16" s="361" customFormat="1" ht="25.5" customHeight="1">
      <c r="A499" s="362"/>
      <c r="D499" s="346"/>
      <c r="E499" s="284"/>
      <c r="F499" s="359"/>
      <c r="G499" s="359"/>
      <c r="H499" s="374"/>
      <c r="I499" s="375"/>
      <c r="J499" s="365"/>
      <c r="K499" s="367"/>
      <c r="L499" s="366"/>
      <c r="M499" s="368"/>
      <c r="N499" s="368"/>
      <c r="O499" s="368"/>
      <c r="P499" s="368"/>
    </row>
    <row r="500" spans="1:16" s="361" customFormat="1" ht="25.5" customHeight="1">
      <c r="A500" s="362"/>
      <c r="D500" s="346"/>
      <c r="E500" s="284"/>
      <c r="F500" s="359"/>
      <c r="G500" s="359"/>
      <c r="H500" s="374"/>
      <c r="I500" s="375"/>
      <c r="J500" s="365"/>
      <c r="K500" s="367"/>
      <c r="L500" s="366"/>
      <c r="M500" s="368"/>
      <c r="N500" s="368"/>
      <c r="O500" s="368"/>
      <c r="P500" s="368"/>
    </row>
    <row r="501" spans="1:16" s="361" customFormat="1" ht="25.5" customHeight="1">
      <c r="A501" s="362"/>
      <c r="D501" s="346"/>
      <c r="E501" s="284"/>
      <c r="F501" s="359"/>
      <c r="G501" s="359"/>
      <c r="H501" s="374"/>
      <c r="I501" s="375"/>
      <c r="J501" s="365"/>
      <c r="K501" s="367"/>
      <c r="L501" s="366"/>
      <c r="M501" s="368"/>
      <c r="N501" s="368"/>
      <c r="O501" s="368"/>
      <c r="P501" s="368"/>
    </row>
    <row r="502" spans="1:16" s="361" customFormat="1" ht="25.5" customHeight="1">
      <c r="A502" s="362"/>
      <c r="D502" s="346"/>
      <c r="E502" s="284"/>
      <c r="F502" s="359"/>
      <c r="G502" s="359"/>
      <c r="H502" s="374"/>
      <c r="I502" s="375"/>
      <c r="J502" s="365"/>
      <c r="K502" s="367"/>
      <c r="L502" s="366"/>
      <c r="M502" s="368"/>
      <c r="N502" s="368"/>
      <c r="O502" s="368"/>
      <c r="P502" s="368"/>
    </row>
    <row r="503" spans="1:16" s="361" customFormat="1" ht="25.5" customHeight="1">
      <c r="A503" s="362"/>
      <c r="D503" s="346"/>
      <c r="E503" s="284"/>
      <c r="F503" s="359"/>
      <c r="G503" s="359"/>
      <c r="H503" s="374"/>
      <c r="I503" s="375"/>
      <c r="J503" s="365"/>
      <c r="K503" s="367"/>
      <c r="L503" s="366"/>
      <c r="M503" s="368"/>
      <c r="N503" s="368"/>
      <c r="O503" s="368"/>
      <c r="P503" s="368"/>
    </row>
    <row r="504" spans="1:16" s="361" customFormat="1" ht="25.5" customHeight="1">
      <c r="A504" s="362"/>
      <c r="D504" s="346"/>
      <c r="E504" s="284"/>
      <c r="F504" s="359"/>
      <c r="G504" s="359"/>
      <c r="H504" s="374"/>
      <c r="I504" s="375"/>
      <c r="J504" s="365"/>
      <c r="K504" s="367"/>
      <c r="L504" s="366"/>
      <c r="M504" s="368"/>
      <c r="N504" s="368"/>
      <c r="O504" s="368"/>
      <c r="P504" s="368"/>
    </row>
    <row r="505" spans="1:16" s="361" customFormat="1" ht="25.5" customHeight="1">
      <c r="A505" s="362"/>
      <c r="D505" s="346"/>
      <c r="E505" s="284"/>
      <c r="F505" s="359"/>
      <c r="G505" s="359"/>
      <c r="H505" s="374"/>
      <c r="I505" s="375"/>
      <c r="J505" s="365"/>
      <c r="K505" s="367"/>
      <c r="L505" s="366"/>
      <c r="M505" s="368"/>
      <c r="N505" s="368"/>
      <c r="O505" s="368"/>
      <c r="P505" s="368"/>
    </row>
    <row r="506" spans="1:16" s="361" customFormat="1" ht="25.5" customHeight="1">
      <c r="A506" s="362"/>
      <c r="D506" s="346"/>
      <c r="E506" s="284"/>
      <c r="F506" s="359"/>
      <c r="G506" s="359"/>
      <c r="H506" s="374"/>
      <c r="I506" s="375"/>
      <c r="J506" s="365"/>
      <c r="K506" s="367"/>
      <c r="L506" s="366"/>
      <c r="M506" s="368"/>
      <c r="N506" s="368"/>
      <c r="O506" s="368"/>
      <c r="P506" s="368"/>
    </row>
    <row r="507" spans="1:16" s="361" customFormat="1" ht="25.5" customHeight="1">
      <c r="A507" s="362"/>
      <c r="D507" s="346"/>
      <c r="E507" s="284"/>
      <c r="F507" s="359"/>
      <c r="G507" s="359"/>
      <c r="H507" s="374"/>
      <c r="I507" s="375"/>
      <c r="J507" s="365"/>
      <c r="K507" s="367"/>
      <c r="L507" s="366"/>
      <c r="M507" s="368"/>
      <c r="N507" s="368"/>
      <c r="O507" s="368"/>
      <c r="P507" s="368"/>
    </row>
    <row r="508" spans="1:16" s="361" customFormat="1" ht="25.5" customHeight="1">
      <c r="A508" s="362"/>
      <c r="D508" s="346"/>
      <c r="E508" s="284"/>
      <c r="F508" s="359"/>
      <c r="G508" s="359"/>
      <c r="H508" s="374"/>
      <c r="I508" s="375"/>
      <c r="J508" s="365"/>
      <c r="K508" s="367"/>
      <c r="L508" s="366"/>
      <c r="M508" s="368"/>
      <c r="N508" s="368"/>
      <c r="O508" s="368"/>
      <c r="P508" s="368"/>
    </row>
    <row r="509" spans="1:16" s="361" customFormat="1" ht="25.5" customHeight="1">
      <c r="A509" s="362"/>
      <c r="D509" s="346"/>
      <c r="E509" s="284"/>
      <c r="F509" s="359"/>
      <c r="G509" s="359"/>
      <c r="H509" s="374"/>
      <c r="I509" s="375"/>
      <c r="J509" s="365"/>
      <c r="K509" s="367"/>
      <c r="L509" s="366"/>
      <c r="M509" s="368"/>
      <c r="N509" s="368"/>
      <c r="O509" s="368"/>
      <c r="P509" s="368"/>
    </row>
    <row r="510" spans="1:16" s="361" customFormat="1" ht="25.5" customHeight="1">
      <c r="A510" s="362"/>
      <c r="D510" s="346"/>
      <c r="E510" s="284"/>
      <c r="F510" s="359"/>
      <c r="G510" s="359"/>
      <c r="H510" s="374"/>
      <c r="I510" s="375"/>
      <c r="J510" s="365"/>
      <c r="K510" s="367"/>
      <c r="L510" s="366"/>
      <c r="M510" s="368"/>
      <c r="N510" s="368"/>
      <c r="O510" s="368"/>
      <c r="P510" s="368"/>
    </row>
    <row r="511" spans="1:16" s="361" customFormat="1" ht="25.5" customHeight="1">
      <c r="A511" s="362"/>
      <c r="D511" s="346"/>
      <c r="E511" s="284"/>
      <c r="F511" s="359"/>
      <c r="G511" s="359"/>
      <c r="H511" s="374"/>
      <c r="I511" s="375"/>
      <c r="J511" s="365"/>
      <c r="K511" s="367"/>
      <c r="L511" s="366"/>
      <c r="M511" s="368"/>
      <c r="N511" s="368"/>
      <c r="O511" s="368"/>
      <c r="P511" s="368"/>
    </row>
    <row r="512" spans="1:16" s="361" customFormat="1" ht="25.5" customHeight="1">
      <c r="A512" s="362"/>
      <c r="D512" s="346"/>
      <c r="E512" s="284"/>
      <c r="F512" s="359"/>
      <c r="G512" s="359"/>
      <c r="H512" s="374"/>
      <c r="I512" s="375"/>
      <c r="J512" s="365"/>
      <c r="K512" s="367"/>
      <c r="L512" s="366"/>
      <c r="M512" s="368"/>
      <c r="N512" s="368"/>
      <c r="O512" s="368"/>
      <c r="P512" s="368"/>
    </row>
    <row r="513" spans="1:16" s="361" customFormat="1" ht="25.5" customHeight="1">
      <c r="A513" s="362"/>
      <c r="D513" s="346"/>
      <c r="E513" s="284"/>
      <c r="F513" s="359"/>
      <c r="G513" s="359"/>
      <c r="H513" s="374"/>
      <c r="I513" s="375"/>
      <c r="J513" s="365"/>
      <c r="K513" s="367"/>
      <c r="L513" s="366"/>
      <c r="M513" s="368"/>
      <c r="N513" s="368"/>
      <c r="O513" s="368"/>
      <c r="P513" s="368"/>
    </row>
    <row r="514" spans="1:16" s="361" customFormat="1" ht="25.5" customHeight="1">
      <c r="A514" s="362"/>
      <c r="D514" s="346"/>
      <c r="E514" s="284"/>
      <c r="F514" s="359"/>
      <c r="G514" s="359"/>
      <c r="H514" s="374"/>
      <c r="I514" s="375"/>
      <c r="J514" s="365"/>
      <c r="K514" s="367"/>
      <c r="L514" s="366"/>
      <c r="M514" s="368"/>
      <c r="N514" s="368"/>
      <c r="O514" s="368"/>
      <c r="P514" s="368"/>
    </row>
    <row r="515" spans="1:16" s="361" customFormat="1" ht="25.5" customHeight="1">
      <c r="A515" s="362"/>
      <c r="D515" s="346"/>
      <c r="E515" s="284"/>
      <c r="F515" s="359"/>
      <c r="G515" s="359"/>
      <c r="H515" s="374"/>
      <c r="I515" s="375"/>
      <c r="J515" s="365"/>
      <c r="K515" s="367"/>
      <c r="L515" s="366"/>
      <c r="M515" s="368"/>
      <c r="N515" s="368"/>
      <c r="O515" s="368"/>
      <c r="P515" s="368"/>
    </row>
    <row r="516" spans="1:16" s="361" customFormat="1" ht="25.5" customHeight="1">
      <c r="A516" s="362"/>
      <c r="D516" s="346"/>
      <c r="E516" s="284"/>
      <c r="F516" s="359"/>
      <c r="G516" s="359"/>
      <c r="H516" s="374"/>
      <c r="I516" s="375"/>
      <c r="J516" s="365"/>
      <c r="K516" s="367"/>
      <c r="L516" s="366"/>
      <c r="M516" s="368"/>
      <c r="N516" s="368"/>
      <c r="O516" s="368"/>
      <c r="P516" s="368"/>
    </row>
    <row r="517" spans="1:16" s="361" customFormat="1" ht="25.5" customHeight="1">
      <c r="A517" s="362"/>
      <c r="D517" s="346"/>
      <c r="E517" s="284"/>
      <c r="F517" s="359"/>
      <c r="G517" s="359"/>
      <c r="H517" s="374"/>
      <c r="I517" s="375"/>
      <c r="J517" s="365"/>
      <c r="K517" s="367"/>
      <c r="L517" s="366"/>
      <c r="M517" s="368"/>
      <c r="N517" s="368"/>
      <c r="O517" s="368"/>
      <c r="P517" s="368"/>
    </row>
    <row r="518" spans="1:16" s="361" customFormat="1" ht="25.5" customHeight="1">
      <c r="A518" s="362"/>
      <c r="D518" s="346"/>
      <c r="E518" s="284"/>
      <c r="F518" s="359"/>
      <c r="G518" s="359"/>
      <c r="H518" s="374"/>
      <c r="I518" s="375"/>
      <c r="J518" s="365"/>
      <c r="K518" s="367"/>
      <c r="L518" s="366"/>
      <c r="M518" s="368"/>
      <c r="N518" s="368"/>
      <c r="O518" s="368"/>
      <c r="P518" s="368"/>
    </row>
    <row r="519" spans="1:16" s="361" customFormat="1" ht="25.5" customHeight="1">
      <c r="A519" s="362"/>
      <c r="D519" s="346"/>
      <c r="E519" s="284"/>
      <c r="F519" s="359"/>
      <c r="G519" s="359"/>
      <c r="H519" s="374"/>
      <c r="I519" s="375"/>
      <c r="J519" s="365"/>
      <c r="K519" s="367"/>
      <c r="L519" s="366"/>
      <c r="M519" s="368"/>
      <c r="N519" s="368"/>
      <c r="O519" s="368"/>
      <c r="P519" s="368"/>
    </row>
    <row r="520" spans="1:16" s="361" customFormat="1" ht="25.5" customHeight="1">
      <c r="A520" s="362"/>
      <c r="D520" s="346"/>
      <c r="E520" s="284"/>
      <c r="F520" s="359"/>
      <c r="G520" s="359"/>
      <c r="H520" s="374"/>
      <c r="I520" s="375"/>
      <c r="J520" s="365"/>
      <c r="K520" s="367"/>
      <c r="L520" s="366"/>
      <c r="M520" s="368"/>
      <c r="N520" s="368"/>
      <c r="O520" s="368"/>
      <c r="P520" s="368"/>
    </row>
    <row r="521" spans="1:16" s="361" customFormat="1" ht="25.5" customHeight="1">
      <c r="A521" s="362"/>
      <c r="D521" s="346"/>
      <c r="E521" s="284"/>
      <c r="F521" s="359"/>
      <c r="G521" s="359"/>
      <c r="H521" s="374"/>
      <c r="I521" s="375"/>
      <c r="J521" s="365"/>
      <c r="K521" s="367"/>
      <c r="L521" s="366"/>
      <c r="M521" s="368"/>
      <c r="N521" s="368"/>
      <c r="O521" s="368"/>
      <c r="P521" s="368"/>
    </row>
    <row r="522" spans="1:16" s="361" customFormat="1" ht="25.5" customHeight="1">
      <c r="A522" s="362"/>
      <c r="D522" s="346"/>
      <c r="E522" s="284"/>
      <c r="F522" s="359"/>
      <c r="G522" s="359"/>
      <c r="H522" s="374"/>
      <c r="I522" s="375"/>
      <c r="J522" s="365"/>
      <c r="K522" s="367"/>
      <c r="L522" s="366"/>
      <c r="M522" s="368"/>
      <c r="N522" s="368"/>
      <c r="O522" s="368"/>
      <c r="P522" s="368"/>
    </row>
    <row r="523" spans="1:16" s="361" customFormat="1" ht="25.5" customHeight="1">
      <c r="A523" s="362"/>
      <c r="D523" s="346"/>
      <c r="E523" s="284"/>
      <c r="F523" s="359"/>
      <c r="G523" s="359"/>
      <c r="H523" s="374"/>
      <c r="I523" s="375"/>
      <c r="J523" s="365"/>
      <c r="K523" s="367"/>
      <c r="L523" s="366"/>
      <c r="M523" s="368"/>
      <c r="N523" s="368"/>
      <c r="O523" s="368"/>
      <c r="P523" s="368"/>
    </row>
    <row r="524" spans="1:16" s="361" customFormat="1" ht="25.5" customHeight="1">
      <c r="A524" s="362"/>
      <c r="D524" s="346"/>
      <c r="E524" s="284"/>
      <c r="F524" s="359"/>
      <c r="G524" s="359"/>
      <c r="H524" s="374"/>
      <c r="I524" s="375"/>
      <c r="J524" s="365"/>
      <c r="K524" s="367"/>
      <c r="L524" s="366"/>
      <c r="M524" s="368"/>
      <c r="N524" s="368"/>
      <c r="O524" s="368"/>
      <c r="P524" s="368"/>
    </row>
    <row r="525" spans="1:16" s="361" customFormat="1" ht="25.5" customHeight="1">
      <c r="A525" s="362"/>
      <c r="D525" s="346"/>
      <c r="E525" s="284"/>
      <c r="F525" s="359"/>
      <c r="G525" s="359"/>
      <c r="H525" s="374"/>
      <c r="I525" s="375"/>
      <c r="J525" s="365"/>
      <c r="K525" s="367"/>
      <c r="L525" s="366"/>
      <c r="M525" s="368"/>
      <c r="N525" s="368"/>
      <c r="O525" s="368"/>
      <c r="P525" s="368"/>
    </row>
    <row r="526" spans="1:16" s="361" customFormat="1" ht="25.5" customHeight="1">
      <c r="A526" s="362"/>
      <c r="D526" s="346"/>
      <c r="E526" s="284"/>
      <c r="F526" s="359"/>
      <c r="G526" s="359"/>
      <c r="H526" s="374"/>
      <c r="I526" s="375"/>
      <c r="J526" s="365"/>
      <c r="K526" s="367"/>
      <c r="L526" s="366"/>
      <c r="M526" s="368"/>
      <c r="N526" s="368"/>
      <c r="O526" s="368"/>
      <c r="P526" s="368"/>
    </row>
    <row r="527" spans="1:16" s="361" customFormat="1" ht="25.5" customHeight="1">
      <c r="A527" s="362"/>
      <c r="D527" s="346"/>
      <c r="E527" s="284"/>
      <c r="F527" s="359"/>
      <c r="G527" s="359"/>
      <c r="H527" s="374"/>
      <c r="I527" s="375"/>
      <c r="J527" s="365"/>
      <c r="K527" s="367"/>
      <c r="L527" s="366"/>
      <c r="M527" s="368"/>
      <c r="N527" s="368"/>
      <c r="O527" s="368"/>
      <c r="P527" s="368"/>
    </row>
    <row r="528" spans="1:16" s="361" customFormat="1" ht="25.5" customHeight="1">
      <c r="A528" s="362"/>
      <c r="D528" s="346"/>
      <c r="E528" s="284"/>
      <c r="F528" s="359"/>
      <c r="G528" s="359"/>
      <c r="H528" s="374"/>
      <c r="I528" s="375"/>
      <c r="J528" s="365"/>
      <c r="K528" s="367"/>
      <c r="L528" s="366"/>
      <c r="M528" s="368"/>
      <c r="N528" s="368"/>
      <c r="O528" s="368"/>
      <c r="P528" s="368"/>
    </row>
    <row r="529" spans="1:16" s="361" customFormat="1" ht="25.5" customHeight="1">
      <c r="A529" s="362"/>
      <c r="D529" s="346"/>
      <c r="E529" s="284"/>
      <c r="F529" s="359"/>
      <c r="G529" s="359"/>
      <c r="H529" s="374"/>
      <c r="I529" s="375"/>
      <c r="J529" s="365"/>
      <c r="K529" s="367"/>
      <c r="L529" s="366"/>
      <c r="M529" s="368"/>
      <c r="N529" s="368"/>
      <c r="O529" s="368"/>
      <c r="P529" s="368"/>
    </row>
    <row r="530" spans="1:16" s="361" customFormat="1" ht="25.5" customHeight="1">
      <c r="A530" s="362"/>
      <c r="D530" s="346"/>
      <c r="E530" s="284"/>
      <c r="F530" s="359"/>
      <c r="G530" s="359"/>
      <c r="H530" s="374"/>
      <c r="I530" s="375"/>
      <c r="J530" s="365"/>
      <c r="K530" s="367"/>
      <c r="L530" s="366"/>
      <c r="M530" s="368"/>
      <c r="N530" s="368"/>
      <c r="O530" s="368"/>
      <c r="P530" s="368"/>
    </row>
    <row r="531" spans="1:16" s="361" customFormat="1" ht="25.5" customHeight="1">
      <c r="A531" s="362"/>
      <c r="D531" s="346"/>
      <c r="E531" s="284"/>
      <c r="F531" s="359"/>
      <c r="G531" s="359"/>
      <c r="H531" s="374"/>
      <c r="I531" s="375"/>
      <c r="J531" s="365"/>
      <c r="K531" s="367"/>
      <c r="L531" s="366"/>
      <c r="M531" s="368"/>
      <c r="N531" s="368"/>
      <c r="O531" s="368"/>
      <c r="P531" s="368"/>
    </row>
    <row r="532" spans="1:16" s="361" customFormat="1" ht="25.5" customHeight="1">
      <c r="A532" s="362"/>
      <c r="D532" s="346"/>
      <c r="E532" s="284"/>
      <c r="F532" s="359"/>
      <c r="G532" s="359"/>
      <c r="H532" s="374"/>
      <c r="I532" s="375"/>
      <c r="J532" s="365"/>
      <c r="K532" s="367"/>
      <c r="L532" s="366"/>
      <c r="M532" s="368"/>
      <c r="N532" s="368"/>
      <c r="O532" s="368"/>
      <c r="P532" s="368"/>
    </row>
    <row r="533" spans="1:16" s="361" customFormat="1" ht="25.5" customHeight="1">
      <c r="A533" s="362"/>
      <c r="D533" s="346"/>
      <c r="E533" s="284"/>
      <c r="F533" s="359"/>
      <c r="G533" s="359"/>
      <c r="H533" s="374"/>
      <c r="I533" s="375"/>
      <c r="J533" s="365"/>
      <c r="K533" s="367"/>
      <c r="L533" s="366"/>
      <c r="M533" s="368"/>
      <c r="N533" s="368"/>
      <c r="O533" s="368"/>
      <c r="P533" s="368"/>
    </row>
    <row r="534" spans="1:16" s="361" customFormat="1" ht="25.5" customHeight="1">
      <c r="A534" s="362"/>
      <c r="D534" s="346"/>
      <c r="E534" s="284"/>
      <c r="F534" s="359"/>
      <c r="G534" s="359"/>
      <c r="H534" s="374"/>
      <c r="I534" s="375"/>
      <c r="J534" s="365"/>
      <c r="K534" s="367"/>
      <c r="L534" s="366"/>
      <c r="M534" s="368"/>
      <c r="N534" s="368"/>
      <c r="O534" s="368"/>
      <c r="P534" s="368"/>
    </row>
    <row r="535" spans="1:16" s="361" customFormat="1" ht="25.5" customHeight="1">
      <c r="A535" s="362"/>
      <c r="D535" s="346"/>
      <c r="E535" s="284"/>
      <c r="F535" s="359"/>
      <c r="G535" s="359"/>
      <c r="H535" s="374"/>
      <c r="I535" s="375"/>
      <c r="J535" s="365"/>
      <c r="K535" s="367"/>
      <c r="L535" s="366"/>
      <c r="M535" s="368"/>
      <c r="N535" s="368"/>
      <c r="O535" s="368"/>
      <c r="P535" s="368"/>
    </row>
    <row r="536" spans="1:16" s="361" customFormat="1" ht="25.5" customHeight="1">
      <c r="A536" s="362"/>
      <c r="D536" s="346"/>
      <c r="E536" s="284"/>
      <c r="F536" s="359"/>
      <c r="G536" s="359"/>
      <c r="H536" s="374"/>
      <c r="I536" s="375"/>
      <c r="J536" s="365"/>
      <c r="K536" s="367"/>
      <c r="L536" s="366"/>
      <c r="M536" s="368"/>
      <c r="N536" s="368"/>
      <c r="O536" s="368"/>
      <c r="P536" s="368"/>
    </row>
    <row r="537" spans="1:16" s="361" customFormat="1" ht="25.5" customHeight="1">
      <c r="A537" s="362"/>
      <c r="D537" s="346"/>
      <c r="E537" s="284"/>
      <c r="F537" s="359"/>
      <c r="G537" s="359"/>
      <c r="H537" s="374"/>
      <c r="I537" s="375"/>
      <c r="J537" s="365"/>
      <c r="K537" s="367"/>
      <c r="L537" s="366"/>
      <c r="M537" s="368"/>
      <c r="N537" s="368"/>
      <c r="O537" s="368"/>
      <c r="P537" s="368"/>
    </row>
    <row r="538" spans="1:16" s="361" customFormat="1" ht="25.5" customHeight="1">
      <c r="A538" s="362"/>
      <c r="D538" s="346"/>
      <c r="E538" s="284"/>
      <c r="F538" s="359"/>
      <c r="G538" s="359"/>
      <c r="H538" s="374"/>
      <c r="I538" s="375"/>
      <c r="J538" s="365"/>
      <c r="K538" s="367"/>
      <c r="L538" s="366"/>
      <c r="M538" s="368"/>
      <c r="N538" s="368"/>
      <c r="O538" s="368"/>
      <c r="P538" s="368"/>
    </row>
    <row r="539" spans="1:16" s="361" customFormat="1" ht="25.5" customHeight="1">
      <c r="A539" s="362"/>
      <c r="D539" s="346"/>
      <c r="E539" s="284"/>
      <c r="F539" s="359"/>
      <c r="G539" s="359"/>
      <c r="H539" s="374"/>
      <c r="I539" s="375"/>
      <c r="J539" s="365"/>
      <c r="K539" s="367"/>
      <c r="L539" s="366"/>
      <c r="M539" s="368"/>
      <c r="N539" s="368"/>
      <c r="O539" s="368"/>
      <c r="P539" s="368"/>
    </row>
    <row r="540" spans="1:16" s="361" customFormat="1" ht="25.5" customHeight="1">
      <c r="A540" s="362"/>
      <c r="D540" s="346"/>
      <c r="E540" s="284"/>
      <c r="F540" s="359"/>
      <c r="G540" s="359"/>
      <c r="H540" s="374"/>
      <c r="I540" s="375"/>
      <c r="J540" s="365"/>
      <c r="K540" s="367"/>
      <c r="L540" s="366"/>
      <c r="M540" s="368"/>
      <c r="N540" s="368"/>
      <c r="O540" s="368"/>
      <c r="P540" s="368"/>
    </row>
    <row r="541" spans="1:16" s="361" customFormat="1" ht="25.5" customHeight="1">
      <c r="A541" s="362"/>
      <c r="D541" s="346"/>
      <c r="E541" s="284"/>
      <c r="F541" s="359"/>
      <c r="G541" s="359"/>
      <c r="H541" s="374"/>
      <c r="I541" s="375"/>
      <c r="J541" s="365"/>
      <c r="K541" s="367"/>
      <c r="L541" s="366"/>
      <c r="M541" s="368"/>
      <c r="N541" s="368"/>
      <c r="O541" s="368"/>
      <c r="P541" s="368"/>
    </row>
    <row r="542" spans="1:16" s="361" customFormat="1" ht="25.5" customHeight="1">
      <c r="A542" s="362"/>
      <c r="D542" s="346"/>
      <c r="E542" s="284"/>
      <c r="F542" s="359"/>
      <c r="G542" s="359"/>
      <c r="H542" s="374"/>
      <c r="I542" s="375"/>
      <c r="J542" s="365"/>
      <c r="K542" s="367"/>
      <c r="L542" s="366"/>
      <c r="M542" s="368"/>
      <c r="N542" s="368"/>
      <c r="O542" s="368"/>
      <c r="P542" s="368"/>
    </row>
    <row r="543" spans="1:16" s="361" customFormat="1" ht="25.5" customHeight="1">
      <c r="A543" s="362"/>
      <c r="D543" s="346"/>
      <c r="E543" s="284"/>
      <c r="F543" s="359"/>
      <c r="G543" s="359"/>
      <c r="H543" s="374"/>
      <c r="I543" s="375"/>
      <c r="J543" s="365"/>
      <c r="K543" s="367"/>
      <c r="L543" s="366"/>
      <c r="M543" s="368"/>
      <c r="N543" s="368"/>
      <c r="O543" s="368"/>
      <c r="P543" s="368"/>
    </row>
    <row r="544" spans="1:16" s="361" customFormat="1" ht="25.5" customHeight="1">
      <c r="A544" s="362"/>
      <c r="D544" s="346"/>
      <c r="E544" s="284"/>
      <c r="F544" s="359"/>
      <c r="G544" s="359"/>
      <c r="H544" s="374"/>
      <c r="I544" s="375"/>
      <c r="J544" s="365"/>
      <c r="K544" s="367"/>
      <c r="L544" s="366"/>
      <c r="M544" s="368"/>
      <c r="N544" s="368"/>
      <c r="O544" s="368"/>
      <c r="P544" s="368"/>
    </row>
    <row r="545" spans="1:16" s="361" customFormat="1" ht="25.5" customHeight="1">
      <c r="A545" s="362"/>
      <c r="D545" s="346"/>
      <c r="E545" s="284"/>
      <c r="F545" s="359"/>
      <c r="G545" s="359"/>
      <c r="H545" s="374"/>
      <c r="I545" s="375"/>
      <c r="J545" s="365"/>
      <c r="K545" s="367"/>
      <c r="L545" s="366"/>
      <c r="M545" s="368"/>
      <c r="N545" s="368"/>
      <c r="O545" s="368"/>
      <c r="P545" s="368"/>
    </row>
    <row r="546" spans="1:16" s="361" customFormat="1" ht="25.5" customHeight="1">
      <c r="A546" s="362"/>
      <c r="D546" s="346"/>
      <c r="E546" s="284"/>
      <c r="F546" s="359"/>
      <c r="G546" s="359"/>
      <c r="H546" s="374"/>
      <c r="I546" s="375"/>
      <c r="J546" s="365"/>
      <c r="K546" s="367"/>
      <c r="L546" s="366"/>
      <c r="M546" s="368"/>
      <c r="N546" s="368"/>
      <c r="O546" s="368"/>
      <c r="P546" s="368"/>
    </row>
    <row r="547" spans="1:16" s="361" customFormat="1" ht="25.5" customHeight="1">
      <c r="A547" s="362"/>
      <c r="D547" s="346"/>
      <c r="E547" s="284"/>
      <c r="F547" s="359"/>
      <c r="G547" s="359"/>
      <c r="H547" s="374"/>
      <c r="I547" s="375"/>
      <c r="J547" s="365"/>
      <c r="K547" s="367"/>
      <c r="L547" s="366"/>
      <c r="M547" s="368"/>
      <c r="N547" s="368"/>
      <c r="O547" s="368"/>
      <c r="P547" s="368"/>
    </row>
    <row r="548" spans="1:16" s="361" customFormat="1" ht="25.5" customHeight="1">
      <c r="A548" s="362"/>
      <c r="D548" s="346"/>
      <c r="E548" s="284"/>
      <c r="F548" s="359"/>
      <c r="G548" s="359"/>
      <c r="H548" s="374"/>
      <c r="I548" s="375"/>
      <c r="J548" s="365"/>
      <c r="K548" s="367"/>
      <c r="L548" s="366"/>
      <c r="M548" s="368"/>
      <c r="N548" s="368"/>
      <c r="O548" s="368"/>
      <c r="P548" s="368"/>
    </row>
    <row r="549" spans="1:16" s="361" customFormat="1" ht="25.5" customHeight="1">
      <c r="A549" s="362"/>
      <c r="D549" s="346"/>
      <c r="E549" s="284"/>
      <c r="F549" s="359"/>
      <c r="G549" s="359"/>
      <c r="H549" s="374"/>
      <c r="I549" s="375"/>
      <c r="J549" s="365"/>
      <c r="K549" s="367"/>
      <c r="L549" s="366"/>
      <c r="M549" s="368"/>
      <c r="N549" s="368"/>
      <c r="O549" s="368"/>
      <c r="P549" s="368"/>
    </row>
    <row r="550" spans="1:16" s="361" customFormat="1" ht="25.5" customHeight="1">
      <c r="A550" s="362"/>
      <c r="D550" s="346"/>
      <c r="E550" s="284"/>
      <c r="F550" s="359"/>
      <c r="G550" s="359"/>
      <c r="H550" s="374"/>
      <c r="I550" s="375"/>
      <c r="J550" s="365"/>
      <c r="K550" s="367"/>
      <c r="L550" s="366"/>
      <c r="M550" s="368"/>
      <c r="N550" s="368"/>
      <c r="O550" s="368"/>
      <c r="P550" s="368"/>
    </row>
    <row r="551" spans="1:16" s="361" customFormat="1" ht="25.5" customHeight="1">
      <c r="A551" s="362"/>
      <c r="D551" s="346"/>
      <c r="E551" s="284"/>
      <c r="F551" s="359"/>
      <c r="G551" s="359"/>
      <c r="H551" s="374"/>
      <c r="I551" s="375"/>
      <c r="J551" s="365"/>
      <c r="K551" s="367"/>
      <c r="L551" s="366"/>
      <c r="M551" s="368"/>
      <c r="N551" s="368"/>
      <c r="O551" s="368"/>
      <c r="P551" s="368"/>
    </row>
    <row r="552" spans="1:16" s="361" customFormat="1" ht="25.5" customHeight="1">
      <c r="A552" s="362"/>
      <c r="D552" s="346"/>
      <c r="E552" s="284"/>
      <c r="F552" s="359"/>
      <c r="G552" s="359"/>
      <c r="H552" s="374"/>
      <c r="I552" s="375"/>
      <c r="J552" s="365"/>
      <c r="K552" s="367"/>
      <c r="L552" s="366"/>
      <c r="M552" s="368"/>
      <c r="N552" s="368"/>
      <c r="O552" s="368"/>
      <c r="P552" s="368"/>
    </row>
    <row r="553" spans="1:16" s="361" customFormat="1" ht="25.5" customHeight="1">
      <c r="A553" s="362"/>
      <c r="D553" s="346"/>
      <c r="E553" s="284"/>
      <c r="F553" s="359"/>
      <c r="G553" s="359"/>
      <c r="H553" s="374"/>
      <c r="I553" s="375"/>
      <c r="J553" s="365"/>
      <c r="K553" s="367"/>
      <c r="L553" s="366"/>
      <c r="M553" s="368"/>
      <c r="N553" s="368"/>
      <c r="O553" s="368"/>
      <c r="P553" s="368"/>
    </row>
    <row r="554" spans="1:16" s="361" customFormat="1" ht="25.5" customHeight="1">
      <c r="A554" s="362"/>
      <c r="D554" s="346"/>
      <c r="E554" s="284"/>
      <c r="F554" s="359"/>
      <c r="G554" s="359"/>
      <c r="H554" s="374"/>
      <c r="I554" s="375"/>
      <c r="J554" s="365"/>
      <c r="K554" s="367"/>
      <c r="L554" s="366"/>
      <c r="M554" s="368"/>
      <c r="N554" s="368"/>
      <c r="O554" s="368"/>
      <c r="P554" s="368"/>
    </row>
    <row r="555" spans="1:16" s="361" customFormat="1" ht="25.5" customHeight="1">
      <c r="A555" s="362"/>
      <c r="D555" s="346"/>
      <c r="E555" s="284"/>
      <c r="F555" s="359"/>
      <c r="G555" s="359"/>
      <c r="H555" s="374"/>
      <c r="I555" s="375"/>
      <c r="J555" s="365"/>
      <c r="K555" s="367"/>
      <c r="L555" s="366"/>
      <c r="M555" s="368"/>
      <c r="N555" s="368"/>
      <c r="O555" s="368"/>
      <c r="P555" s="368"/>
    </row>
    <row r="556" spans="1:16" s="361" customFormat="1" ht="25.5" customHeight="1">
      <c r="A556" s="362"/>
      <c r="D556" s="346"/>
      <c r="E556" s="284"/>
      <c r="F556" s="359"/>
      <c r="G556" s="359"/>
      <c r="H556" s="374"/>
      <c r="I556" s="375"/>
      <c r="J556" s="365"/>
      <c r="K556" s="367"/>
      <c r="L556" s="366"/>
      <c r="M556" s="368"/>
      <c r="N556" s="368"/>
      <c r="O556" s="368"/>
      <c r="P556" s="368"/>
    </row>
    <row r="557" spans="1:16" s="361" customFormat="1" ht="25.5" customHeight="1">
      <c r="A557" s="362"/>
      <c r="D557" s="346"/>
      <c r="E557" s="284"/>
      <c r="F557" s="359"/>
      <c r="G557" s="359"/>
      <c r="H557" s="374"/>
      <c r="I557" s="375"/>
      <c r="J557" s="365"/>
      <c r="K557" s="367"/>
      <c r="L557" s="366"/>
      <c r="M557" s="368"/>
      <c r="N557" s="368"/>
      <c r="O557" s="368"/>
      <c r="P557" s="368"/>
    </row>
    <row r="558" spans="1:16" s="361" customFormat="1" ht="25.5" customHeight="1">
      <c r="A558" s="362"/>
      <c r="D558" s="346"/>
      <c r="E558" s="284"/>
      <c r="F558" s="359"/>
      <c r="G558" s="359"/>
      <c r="H558" s="374"/>
      <c r="I558" s="375"/>
      <c r="J558" s="365"/>
      <c r="K558" s="367"/>
      <c r="L558" s="366"/>
      <c r="M558" s="368"/>
      <c r="N558" s="368"/>
      <c r="O558" s="368"/>
      <c r="P558" s="368"/>
    </row>
    <row r="559" spans="1:16" s="361" customFormat="1" ht="25.5" customHeight="1">
      <c r="A559" s="362"/>
      <c r="D559" s="346"/>
      <c r="E559" s="284"/>
      <c r="F559" s="359"/>
      <c r="G559" s="359"/>
      <c r="H559" s="374"/>
      <c r="I559" s="375"/>
      <c r="J559" s="365"/>
      <c r="K559" s="367"/>
      <c r="L559" s="366"/>
      <c r="M559" s="368"/>
      <c r="N559" s="368"/>
      <c r="O559" s="368"/>
      <c r="P559" s="368"/>
    </row>
    <row r="560" spans="1:16" s="361" customFormat="1" ht="25.5" customHeight="1">
      <c r="A560" s="362"/>
      <c r="D560" s="346"/>
      <c r="E560" s="284"/>
      <c r="F560" s="359"/>
      <c r="G560" s="359"/>
      <c r="H560" s="374"/>
      <c r="I560" s="375"/>
      <c r="J560" s="365"/>
      <c r="K560" s="367"/>
      <c r="L560" s="366"/>
      <c r="M560" s="368"/>
      <c r="N560" s="368"/>
      <c r="O560" s="368"/>
      <c r="P560" s="368"/>
    </row>
    <row r="561" spans="1:16" s="361" customFormat="1" ht="25.5" customHeight="1">
      <c r="A561" s="362"/>
      <c r="D561" s="346"/>
      <c r="E561" s="284"/>
      <c r="F561" s="359"/>
      <c r="G561" s="359"/>
      <c r="H561" s="374"/>
      <c r="I561" s="375"/>
      <c r="J561" s="365"/>
      <c r="K561" s="367"/>
      <c r="L561" s="366"/>
      <c r="M561" s="368"/>
      <c r="N561" s="368"/>
      <c r="O561" s="368"/>
      <c r="P561" s="368"/>
    </row>
    <row r="562" spans="1:16" s="361" customFormat="1" ht="25.5" customHeight="1">
      <c r="A562" s="362"/>
      <c r="D562" s="346"/>
      <c r="E562" s="284"/>
      <c r="F562" s="359"/>
      <c r="G562" s="359"/>
      <c r="H562" s="374"/>
      <c r="I562" s="375"/>
      <c r="J562" s="365"/>
      <c r="K562" s="367"/>
      <c r="L562" s="366"/>
      <c r="M562" s="368"/>
      <c r="N562" s="368"/>
      <c r="O562" s="368"/>
      <c r="P562" s="368"/>
    </row>
    <row r="563" spans="1:16" s="361" customFormat="1" ht="25.5" customHeight="1">
      <c r="A563" s="362"/>
      <c r="D563" s="346"/>
      <c r="E563" s="284"/>
      <c r="F563" s="359"/>
      <c r="G563" s="359"/>
      <c r="H563" s="374"/>
      <c r="I563" s="375"/>
      <c r="J563" s="365"/>
      <c r="K563" s="367"/>
      <c r="L563" s="366"/>
      <c r="M563" s="368"/>
      <c r="N563" s="368"/>
      <c r="O563" s="368"/>
      <c r="P563" s="368"/>
    </row>
    <row r="564" spans="1:16" s="361" customFormat="1" ht="25.5" customHeight="1">
      <c r="A564" s="362"/>
      <c r="D564" s="346"/>
      <c r="E564" s="284"/>
      <c r="F564" s="359"/>
      <c r="G564" s="359"/>
      <c r="H564" s="374"/>
      <c r="I564" s="375"/>
      <c r="J564" s="365"/>
      <c r="K564" s="367"/>
      <c r="L564" s="366"/>
      <c r="M564" s="368"/>
      <c r="N564" s="368"/>
      <c r="O564" s="368"/>
      <c r="P564" s="368"/>
    </row>
    <row r="565" spans="1:16" s="361" customFormat="1" ht="25.5" customHeight="1">
      <c r="A565" s="362"/>
      <c r="D565" s="346"/>
      <c r="E565" s="284"/>
      <c r="F565" s="359"/>
      <c r="G565" s="359"/>
      <c r="H565" s="374"/>
      <c r="I565" s="375"/>
      <c r="J565" s="365"/>
      <c r="K565" s="367"/>
      <c r="L565" s="366"/>
      <c r="M565" s="368"/>
      <c r="N565" s="368"/>
      <c r="O565" s="368"/>
      <c r="P565" s="368"/>
    </row>
    <row r="566" spans="1:16" s="361" customFormat="1" ht="25.5" customHeight="1">
      <c r="A566" s="362"/>
      <c r="D566" s="346"/>
      <c r="E566" s="284"/>
      <c r="F566" s="359"/>
      <c r="G566" s="359"/>
      <c r="H566" s="374"/>
      <c r="I566" s="375"/>
      <c r="J566" s="365"/>
      <c r="K566" s="367"/>
      <c r="L566" s="366"/>
      <c r="M566" s="368"/>
      <c r="N566" s="368"/>
      <c r="O566" s="368"/>
      <c r="P566" s="368"/>
    </row>
    <row r="567" spans="1:16" s="361" customFormat="1" ht="25.5" customHeight="1">
      <c r="A567" s="362"/>
      <c r="D567" s="346"/>
      <c r="E567" s="284"/>
      <c r="F567" s="359"/>
      <c r="G567" s="359"/>
      <c r="H567" s="374"/>
      <c r="I567" s="375"/>
      <c r="J567" s="365"/>
      <c r="K567" s="367"/>
      <c r="L567" s="366"/>
      <c r="M567" s="368"/>
      <c r="N567" s="368"/>
      <c r="O567" s="368"/>
      <c r="P567" s="368"/>
    </row>
    <row r="568" spans="1:16" s="361" customFormat="1" ht="25.5" customHeight="1">
      <c r="A568" s="362"/>
      <c r="D568" s="346"/>
      <c r="E568" s="284"/>
      <c r="F568" s="359"/>
      <c r="G568" s="359"/>
      <c r="H568" s="374"/>
      <c r="I568" s="375"/>
      <c r="J568" s="365"/>
      <c r="K568" s="367"/>
      <c r="L568" s="366"/>
      <c r="M568" s="368"/>
      <c r="N568" s="368"/>
      <c r="O568" s="368"/>
      <c r="P568" s="368"/>
    </row>
    <row r="569" spans="1:16" s="361" customFormat="1" ht="25.5" customHeight="1">
      <c r="A569" s="362"/>
      <c r="D569" s="346"/>
      <c r="E569" s="284"/>
      <c r="F569" s="359"/>
      <c r="G569" s="359"/>
      <c r="H569" s="374"/>
      <c r="I569" s="375"/>
      <c r="J569" s="365"/>
      <c r="K569" s="367"/>
      <c r="L569" s="366"/>
      <c r="M569" s="368"/>
      <c r="N569" s="368"/>
      <c r="O569" s="368"/>
      <c r="P569" s="368"/>
    </row>
    <row r="570" spans="1:16" s="361" customFormat="1" ht="25.5" customHeight="1">
      <c r="A570" s="362"/>
      <c r="D570" s="346"/>
      <c r="E570" s="284"/>
      <c r="F570" s="359"/>
      <c r="G570" s="359"/>
      <c r="H570" s="374"/>
      <c r="I570" s="375"/>
      <c r="J570" s="365"/>
      <c r="K570" s="367"/>
      <c r="L570" s="366"/>
      <c r="M570" s="368"/>
      <c r="N570" s="368"/>
      <c r="O570" s="368"/>
      <c r="P570" s="368"/>
    </row>
    <row r="571" spans="1:16" s="361" customFormat="1" ht="25.5" customHeight="1">
      <c r="A571" s="362"/>
      <c r="D571" s="346"/>
      <c r="E571" s="284"/>
      <c r="F571" s="359"/>
      <c r="G571" s="359"/>
      <c r="H571" s="374"/>
      <c r="I571" s="375"/>
      <c r="J571" s="365"/>
      <c r="K571" s="367"/>
      <c r="L571" s="366"/>
      <c r="M571" s="368"/>
      <c r="N571" s="368"/>
      <c r="O571" s="368"/>
      <c r="P571" s="368"/>
    </row>
    <row r="572" spans="1:16" s="361" customFormat="1" ht="25.5" customHeight="1">
      <c r="A572" s="362"/>
      <c r="D572" s="346"/>
      <c r="E572" s="284"/>
      <c r="F572" s="359"/>
      <c r="G572" s="359"/>
      <c r="H572" s="374"/>
      <c r="I572" s="375"/>
      <c r="J572" s="365"/>
      <c r="K572" s="367"/>
      <c r="L572" s="366"/>
      <c r="M572" s="368"/>
      <c r="N572" s="368"/>
      <c r="O572" s="368"/>
      <c r="P572" s="368"/>
    </row>
    <row r="573" spans="1:16" s="361" customFormat="1" ht="25.5" customHeight="1">
      <c r="A573" s="362"/>
      <c r="D573" s="346"/>
      <c r="E573" s="284"/>
      <c r="F573" s="359"/>
      <c r="G573" s="359"/>
      <c r="H573" s="374"/>
      <c r="I573" s="375"/>
      <c r="J573" s="365"/>
      <c r="K573" s="367"/>
      <c r="L573" s="366"/>
      <c r="M573" s="368"/>
      <c r="N573" s="368"/>
      <c r="O573" s="368"/>
      <c r="P573" s="368"/>
    </row>
    <row r="574" spans="1:16" s="361" customFormat="1" ht="25.5" customHeight="1">
      <c r="A574" s="362"/>
      <c r="D574" s="346"/>
      <c r="E574" s="284"/>
      <c r="F574" s="359"/>
      <c r="G574" s="359"/>
      <c r="H574" s="374"/>
      <c r="I574" s="375"/>
      <c r="J574" s="365"/>
      <c r="K574" s="367"/>
      <c r="L574" s="366"/>
      <c r="M574" s="368"/>
      <c r="N574" s="368"/>
      <c r="O574" s="368"/>
      <c r="P574" s="368"/>
    </row>
    <row r="575" spans="1:16" s="361" customFormat="1" ht="25.5" customHeight="1">
      <c r="A575" s="362"/>
      <c r="D575" s="346"/>
      <c r="E575" s="284"/>
      <c r="F575" s="359"/>
      <c r="G575" s="359"/>
      <c r="H575" s="374"/>
      <c r="I575" s="375"/>
      <c r="J575" s="365"/>
      <c r="K575" s="367"/>
      <c r="L575" s="366"/>
      <c r="M575" s="368"/>
      <c r="N575" s="368"/>
      <c r="O575" s="368"/>
      <c r="P575" s="368"/>
    </row>
    <row r="576" spans="1:16" s="361" customFormat="1" ht="25.5" customHeight="1">
      <c r="A576" s="362"/>
      <c r="D576" s="346"/>
      <c r="E576" s="284"/>
      <c r="F576" s="359"/>
      <c r="G576" s="359"/>
      <c r="H576" s="374"/>
      <c r="I576" s="375"/>
      <c r="J576" s="365"/>
      <c r="K576" s="367"/>
      <c r="L576" s="366"/>
      <c r="M576" s="368"/>
      <c r="N576" s="368"/>
      <c r="O576" s="368"/>
      <c r="P576" s="368"/>
    </row>
    <row r="577" spans="1:16" s="361" customFormat="1" ht="25.5" customHeight="1">
      <c r="A577" s="362"/>
      <c r="D577" s="346"/>
      <c r="E577" s="284"/>
      <c r="F577" s="359"/>
      <c r="G577" s="359"/>
      <c r="H577" s="374"/>
      <c r="I577" s="375"/>
      <c r="J577" s="365"/>
      <c r="K577" s="367"/>
      <c r="L577" s="366"/>
      <c r="M577" s="368"/>
      <c r="N577" s="368"/>
      <c r="O577" s="368"/>
      <c r="P577" s="368"/>
    </row>
    <row r="578" spans="1:16" s="361" customFormat="1" ht="25.5" customHeight="1">
      <c r="A578" s="362"/>
      <c r="D578" s="346"/>
      <c r="E578" s="284"/>
      <c r="F578" s="359"/>
      <c r="G578" s="359"/>
      <c r="H578" s="374"/>
      <c r="I578" s="375"/>
      <c r="J578" s="365"/>
      <c r="K578" s="367"/>
      <c r="L578" s="366"/>
      <c r="M578" s="368"/>
      <c r="N578" s="368"/>
      <c r="O578" s="368"/>
      <c r="P578" s="368"/>
    </row>
    <row r="579" spans="1:16" s="361" customFormat="1" ht="25.5" customHeight="1">
      <c r="A579" s="362"/>
      <c r="D579" s="346"/>
      <c r="E579" s="284"/>
      <c r="F579" s="359"/>
      <c r="G579" s="359"/>
      <c r="H579" s="374"/>
      <c r="I579" s="375"/>
      <c r="J579" s="365"/>
      <c r="K579" s="367"/>
      <c r="L579" s="366"/>
      <c r="M579" s="368"/>
      <c r="N579" s="368"/>
      <c r="O579" s="368"/>
      <c r="P579" s="368"/>
    </row>
    <row r="580" spans="1:16" s="361" customFormat="1" ht="25.5" customHeight="1">
      <c r="A580" s="362"/>
      <c r="D580" s="346"/>
      <c r="E580" s="284"/>
      <c r="F580" s="359"/>
      <c r="G580" s="359"/>
      <c r="H580" s="374"/>
      <c r="I580" s="375"/>
      <c r="J580" s="365"/>
      <c r="K580" s="367"/>
      <c r="L580" s="366"/>
      <c r="M580" s="368"/>
      <c r="N580" s="368"/>
      <c r="O580" s="368"/>
      <c r="P580" s="368"/>
    </row>
    <row r="581" spans="1:16" s="361" customFormat="1" ht="25.5" customHeight="1">
      <c r="A581" s="362"/>
      <c r="D581" s="346"/>
      <c r="E581" s="284"/>
      <c r="F581" s="359"/>
      <c r="G581" s="359"/>
      <c r="H581" s="374"/>
      <c r="I581" s="375"/>
      <c r="J581" s="365"/>
      <c r="K581" s="367"/>
      <c r="L581" s="366"/>
      <c r="M581" s="368"/>
      <c r="N581" s="368"/>
      <c r="O581" s="368"/>
      <c r="P581" s="368"/>
    </row>
    <row r="582" spans="1:16" s="361" customFormat="1" ht="25.5" customHeight="1">
      <c r="A582" s="362"/>
      <c r="D582" s="346"/>
      <c r="E582" s="284"/>
      <c r="F582" s="359"/>
      <c r="G582" s="359"/>
      <c r="H582" s="374"/>
      <c r="I582" s="375"/>
      <c r="J582" s="365"/>
      <c r="K582" s="367"/>
      <c r="L582" s="366"/>
      <c r="M582" s="368"/>
      <c r="N582" s="368"/>
      <c r="O582" s="368"/>
      <c r="P582" s="368"/>
    </row>
    <row r="583" spans="1:16" s="361" customFormat="1" ht="25.5" customHeight="1">
      <c r="A583" s="362"/>
      <c r="D583" s="346"/>
      <c r="E583" s="284"/>
      <c r="F583" s="359"/>
      <c r="G583" s="359"/>
      <c r="H583" s="374"/>
      <c r="I583" s="375"/>
      <c r="J583" s="365"/>
      <c r="K583" s="367"/>
      <c r="L583" s="366"/>
      <c r="M583" s="368"/>
      <c r="N583" s="368"/>
      <c r="O583" s="368"/>
      <c r="P583" s="368"/>
    </row>
    <row r="584" spans="1:16" s="361" customFormat="1" ht="25.5" customHeight="1">
      <c r="A584" s="362"/>
      <c r="D584" s="346"/>
      <c r="E584" s="284"/>
      <c r="F584" s="359"/>
      <c r="G584" s="359"/>
      <c r="H584" s="374"/>
      <c r="I584" s="375"/>
      <c r="J584" s="365"/>
      <c r="K584" s="367"/>
      <c r="L584" s="366"/>
      <c r="M584" s="368"/>
      <c r="N584" s="368"/>
      <c r="O584" s="368"/>
      <c r="P584" s="368"/>
    </row>
    <row r="585" spans="1:16" s="361" customFormat="1" ht="25.5" customHeight="1">
      <c r="A585" s="362"/>
      <c r="D585" s="346"/>
      <c r="E585" s="284"/>
      <c r="F585" s="359"/>
      <c r="G585" s="359"/>
      <c r="H585" s="374"/>
      <c r="I585" s="375"/>
      <c r="J585" s="365"/>
      <c r="K585" s="367"/>
      <c r="L585" s="366"/>
      <c r="M585" s="368"/>
      <c r="N585" s="368"/>
      <c r="O585" s="368"/>
      <c r="P585" s="368"/>
    </row>
    <row r="586" spans="1:16" s="361" customFormat="1" ht="25.5" customHeight="1">
      <c r="A586" s="362"/>
      <c r="D586" s="346"/>
      <c r="E586" s="284"/>
      <c r="F586" s="359"/>
      <c r="G586" s="359"/>
      <c r="H586" s="374"/>
      <c r="I586" s="375"/>
      <c r="J586" s="365"/>
      <c r="K586" s="367"/>
      <c r="L586" s="366"/>
      <c r="M586" s="368"/>
      <c r="N586" s="368"/>
      <c r="O586" s="368"/>
      <c r="P586" s="368"/>
    </row>
    <row r="587" spans="1:16" s="361" customFormat="1" ht="25.5" customHeight="1">
      <c r="A587" s="362"/>
      <c r="D587" s="346"/>
      <c r="E587" s="284"/>
      <c r="F587" s="359"/>
      <c r="G587" s="359"/>
      <c r="H587" s="374"/>
      <c r="I587" s="375"/>
      <c r="J587" s="365"/>
      <c r="K587" s="367"/>
      <c r="L587" s="366"/>
      <c r="M587" s="368"/>
      <c r="N587" s="368"/>
      <c r="O587" s="368"/>
      <c r="P587" s="368"/>
    </row>
    <row r="588" spans="1:16" s="361" customFormat="1" ht="25.5" customHeight="1">
      <c r="A588" s="362"/>
      <c r="D588" s="346"/>
      <c r="E588" s="284"/>
      <c r="F588" s="359"/>
      <c r="G588" s="359"/>
      <c r="H588" s="374"/>
      <c r="I588" s="375"/>
      <c r="J588" s="365"/>
      <c r="K588" s="367"/>
      <c r="L588" s="366"/>
      <c r="M588" s="368"/>
      <c r="N588" s="368"/>
      <c r="O588" s="368"/>
      <c r="P588" s="368"/>
    </row>
    <row r="589" spans="1:16" s="361" customFormat="1" ht="25.5" customHeight="1">
      <c r="A589" s="362"/>
      <c r="D589" s="346"/>
      <c r="E589" s="284"/>
      <c r="F589" s="359"/>
      <c r="G589" s="359"/>
      <c r="H589" s="374"/>
      <c r="I589" s="375"/>
      <c r="J589" s="365"/>
      <c r="K589" s="367"/>
      <c r="L589" s="366"/>
      <c r="M589" s="368"/>
      <c r="N589" s="368"/>
      <c r="O589" s="368"/>
      <c r="P589" s="368"/>
    </row>
    <row r="590" spans="1:16" s="361" customFormat="1" ht="25.5" customHeight="1">
      <c r="A590" s="362"/>
      <c r="D590" s="346"/>
      <c r="E590" s="284"/>
      <c r="F590" s="359"/>
      <c r="G590" s="359"/>
      <c r="H590" s="374"/>
      <c r="I590" s="375"/>
      <c r="J590" s="365"/>
      <c r="K590" s="367"/>
      <c r="L590" s="366"/>
      <c r="M590" s="368"/>
      <c r="N590" s="368"/>
      <c r="O590" s="368"/>
      <c r="P590" s="368"/>
    </row>
    <row r="591" spans="1:16" s="361" customFormat="1" ht="25.5" customHeight="1">
      <c r="A591" s="362"/>
      <c r="D591" s="346"/>
      <c r="E591" s="284"/>
      <c r="F591" s="359"/>
      <c r="G591" s="359"/>
      <c r="H591" s="374"/>
      <c r="I591" s="375"/>
      <c r="J591" s="365"/>
      <c r="K591" s="367"/>
      <c r="L591" s="366"/>
      <c r="M591" s="368"/>
      <c r="N591" s="368"/>
      <c r="O591" s="368"/>
      <c r="P591" s="368"/>
    </row>
    <row r="592" spans="1:16" s="361" customFormat="1" ht="25.5" customHeight="1">
      <c r="A592" s="362"/>
      <c r="D592" s="346"/>
      <c r="E592" s="284"/>
      <c r="F592" s="359"/>
      <c r="G592" s="359"/>
      <c r="H592" s="374"/>
      <c r="I592" s="375"/>
      <c r="J592" s="365"/>
      <c r="K592" s="367"/>
      <c r="L592" s="366"/>
      <c r="M592" s="368"/>
      <c r="N592" s="368"/>
      <c r="O592" s="368"/>
      <c r="P592" s="368"/>
    </row>
    <row r="593" spans="1:16" s="361" customFormat="1" ht="25.5" customHeight="1">
      <c r="A593" s="362"/>
      <c r="D593" s="346"/>
      <c r="E593" s="284"/>
      <c r="F593" s="359"/>
      <c r="G593" s="359"/>
      <c r="H593" s="374"/>
      <c r="I593" s="375"/>
      <c r="J593" s="365"/>
      <c r="K593" s="367"/>
      <c r="L593" s="366"/>
      <c r="M593" s="368"/>
      <c r="N593" s="368"/>
      <c r="O593" s="368"/>
      <c r="P593" s="368"/>
    </row>
    <row r="594" spans="1:16" s="361" customFormat="1" ht="25.5" customHeight="1">
      <c r="A594" s="362"/>
      <c r="D594" s="346"/>
      <c r="E594" s="284"/>
      <c r="F594" s="359"/>
      <c r="G594" s="359"/>
      <c r="H594" s="374"/>
      <c r="I594" s="375"/>
      <c r="J594" s="365"/>
      <c r="K594" s="367"/>
      <c r="L594" s="366"/>
      <c r="M594" s="368"/>
      <c r="N594" s="368"/>
      <c r="O594" s="368"/>
      <c r="P594" s="368"/>
    </row>
    <row r="595" spans="1:16" s="361" customFormat="1" ht="25.5" customHeight="1">
      <c r="A595" s="362"/>
      <c r="D595" s="346"/>
      <c r="E595" s="284"/>
      <c r="F595" s="359"/>
      <c r="G595" s="359"/>
      <c r="H595" s="374"/>
      <c r="I595" s="375"/>
      <c r="J595" s="365"/>
      <c r="K595" s="367"/>
      <c r="L595" s="366"/>
      <c r="M595" s="368"/>
      <c r="N595" s="368"/>
      <c r="O595" s="368"/>
      <c r="P595" s="368"/>
    </row>
    <row r="596" spans="1:16" s="361" customFormat="1" ht="25.5" customHeight="1">
      <c r="A596" s="362"/>
      <c r="D596" s="346"/>
      <c r="E596" s="284"/>
      <c r="F596" s="359"/>
      <c r="G596" s="359"/>
      <c r="H596" s="374"/>
      <c r="I596" s="375"/>
      <c r="J596" s="365"/>
      <c r="K596" s="367"/>
      <c r="L596" s="366"/>
      <c r="M596" s="368"/>
      <c r="N596" s="368"/>
      <c r="O596" s="368"/>
      <c r="P596" s="368"/>
    </row>
    <row r="597" spans="1:16" s="361" customFormat="1" ht="25.5" customHeight="1">
      <c r="A597" s="362"/>
      <c r="D597" s="346"/>
      <c r="E597" s="284"/>
      <c r="F597" s="359"/>
      <c r="G597" s="359"/>
      <c r="H597" s="374"/>
      <c r="I597" s="375"/>
      <c r="J597" s="365"/>
      <c r="K597" s="367"/>
      <c r="L597" s="366"/>
      <c r="M597" s="368"/>
      <c r="N597" s="368"/>
      <c r="O597" s="368"/>
      <c r="P597" s="368"/>
    </row>
    <row r="598" spans="1:16" s="361" customFormat="1" ht="25.5" customHeight="1">
      <c r="A598" s="362"/>
      <c r="D598" s="346"/>
      <c r="E598" s="284"/>
      <c r="F598" s="359"/>
      <c r="G598" s="359"/>
      <c r="H598" s="374"/>
      <c r="I598" s="375"/>
      <c r="J598" s="365"/>
      <c r="K598" s="367"/>
      <c r="L598" s="366"/>
      <c r="M598" s="368"/>
      <c r="N598" s="368"/>
      <c r="O598" s="368"/>
      <c r="P598" s="368"/>
    </row>
    <row r="599" spans="1:16" s="361" customFormat="1" ht="25.5" customHeight="1">
      <c r="A599" s="362"/>
      <c r="D599" s="346"/>
      <c r="E599" s="284"/>
      <c r="F599" s="359"/>
      <c r="G599" s="359"/>
      <c r="H599" s="374"/>
      <c r="I599" s="375"/>
      <c r="J599" s="365"/>
      <c r="K599" s="367"/>
      <c r="L599" s="366"/>
      <c r="M599" s="368"/>
      <c r="N599" s="368"/>
      <c r="O599" s="368"/>
      <c r="P599" s="368"/>
    </row>
    <row r="600" spans="1:16" s="361" customFormat="1" ht="25.5" customHeight="1">
      <c r="A600" s="362"/>
      <c r="D600" s="346"/>
      <c r="E600" s="284"/>
      <c r="F600" s="359"/>
      <c r="G600" s="359"/>
      <c r="H600" s="374"/>
      <c r="I600" s="375"/>
      <c r="J600" s="365"/>
      <c r="K600" s="367"/>
      <c r="L600" s="366"/>
      <c r="M600" s="368"/>
      <c r="N600" s="368"/>
      <c r="O600" s="368"/>
      <c r="P600" s="368"/>
    </row>
    <row r="601" spans="1:16" s="361" customFormat="1" ht="25.5" customHeight="1">
      <c r="A601" s="362"/>
      <c r="D601" s="346"/>
      <c r="E601" s="284"/>
      <c r="F601" s="359"/>
      <c r="G601" s="359"/>
      <c r="H601" s="374"/>
      <c r="I601" s="375"/>
      <c r="J601" s="365"/>
      <c r="K601" s="367"/>
      <c r="L601" s="366"/>
      <c r="M601" s="368"/>
      <c r="N601" s="368"/>
      <c r="O601" s="368"/>
      <c r="P601" s="368"/>
    </row>
    <row r="602" spans="1:16" s="361" customFormat="1" ht="25.5" customHeight="1">
      <c r="A602" s="362"/>
      <c r="D602" s="346"/>
      <c r="E602" s="284"/>
      <c r="F602" s="359"/>
      <c r="G602" s="359"/>
      <c r="H602" s="374"/>
      <c r="I602" s="375"/>
      <c r="J602" s="365"/>
      <c r="K602" s="367"/>
      <c r="L602" s="366"/>
      <c r="M602" s="368"/>
      <c r="N602" s="368"/>
      <c r="O602" s="368"/>
      <c r="P602" s="368"/>
    </row>
    <row r="603" spans="1:16" s="361" customFormat="1" ht="25.5" customHeight="1">
      <c r="A603" s="362"/>
      <c r="D603" s="346"/>
      <c r="E603" s="284"/>
      <c r="F603" s="359"/>
      <c r="G603" s="359"/>
      <c r="H603" s="374"/>
      <c r="I603" s="375"/>
      <c r="J603" s="365"/>
      <c r="K603" s="367"/>
      <c r="L603" s="366"/>
      <c r="M603" s="368"/>
      <c r="N603" s="368"/>
      <c r="O603" s="368"/>
      <c r="P603" s="368"/>
    </row>
    <row r="604" spans="1:16" s="361" customFormat="1" ht="25.5" customHeight="1">
      <c r="A604" s="362"/>
      <c r="D604" s="346"/>
      <c r="E604" s="284"/>
      <c r="F604" s="359"/>
      <c r="G604" s="359"/>
      <c r="H604" s="374"/>
      <c r="I604" s="375"/>
      <c r="J604" s="365"/>
      <c r="K604" s="367"/>
      <c r="L604" s="366"/>
      <c r="M604" s="368"/>
      <c r="N604" s="368"/>
      <c r="O604" s="368"/>
      <c r="P604" s="368"/>
    </row>
    <row r="605" spans="1:16" s="361" customFormat="1" ht="25.5" customHeight="1">
      <c r="A605" s="362"/>
      <c r="D605" s="346"/>
      <c r="E605" s="284"/>
      <c r="F605" s="359"/>
      <c r="G605" s="359"/>
      <c r="H605" s="374"/>
      <c r="I605" s="375"/>
      <c r="J605" s="365"/>
      <c r="K605" s="367"/>
      <c r="L605" s="366"/>
      <c r="M605" s="368"/>
      <c r="N605" s="368"/>
      <c r="O605" s="368"/>
      <c r="P605" s="368"/>
    </row>
    <row r="606" spans="1:16" s="361" customFormat="1" ht="25.5" customHeight="1">
      <c r="A606" s="362"/>
      <c r="D606" s="346"/>
      <c r="E606" s="284"/>
      <c r="F606" s="359"/>
      <c r="G606" s="359"/>
      <c r="H606" s="374"/>
      <c r="I606" s="375"/>
      <c r="J606" s="365"/>
      <c r="K606" s="367"/>
      <c r="L606" s="366"/>
      <c r="M606" s="368"/>
      <c r="N606" s="368"/>
      <c r="O606" s="368"/>
      <c r="P606" s="368"/>
    </row>
    <row r="607" spans="1:16" s="361" customFormat="1" ht="25.5" customHeight="1">
      <c r="A607" s="362"/>
      <c r="D607" s="346"/>
      <c r="E607" s="284"/>
      <c r="F607" s="359"/>
      <c r="G607" s="359"/>
      <c r="H607" s="374"/>
      <c r="I607" s="375"/>
      <c r="J607" s="365"/>
      <c r="K607" s="367"/>
      <c r="L607" s="366"/>
      <c r="M607" s="368"/>
      <c r="N607" s="368"/>
      <c r="O607" s="368"/>
      <c r="P607" s="368"/>
    </row>
    <row r="608" spans="1:16" s="361" customFormat="1" ht="25.5" customHeight="1">
      <c r="A608" s="362"/>
      <c r="D608" s="346"/>
      <c r="E608" s="284"/>
      <c r="F608" s="359"/>
      <c r="G608" s="359"/>
      <c r="H608" s="374"/>
      <c r="I608" s="375"/>
      <c r="J608" s="365"/>
      <c r="K608" s="367"/>
      <c r="L608" s="366"/>
      <c r="M608" s="368"/>
      <c r="N608" s="368"/>
      <c r="O608" s="368"/>
      <c r="P608" s="368"/>
    </row>
    <row r="609" spans="1:16" s="361" customFormat="1" ht="25.5" customHeight="1">
      <c r="A609" s="362"/>
      <c r="D609" s="346"/>
      <c r="E609" s="284"/>
      <c r="F609" s="359"/>
      <c r="G609" s="359"/>
      <c r="H609" s="374"/>
      <c r="I609" s="375"/>
      <c r="J609" s="365"/>
      <c r="K609" s="367"/>
      <c r="L609" s="366"/>
      <c r="M609" s="368"/>
      <c r="N609" s="368"/>
      <c r="O609" s="368"/>
      <c r="P609" s="368"/>
    </row>
    <row r="610" spans="1:16" s="361" customFormat="1" ht="25.5" customHeight="1">
      <c r="A610" s="362"/>
      <c r="D610" s="346"/>
      <c r="E610" s="284"/>
      <c r="F610" s="359"/>
      <c r="G610" s="359"/>
      <c r="H610" s="374"/>
      <c r="I610" s="375"/>
      <c r="J610" s="365"/>
      <c r="K610" s="367"/>
      <c r="L610" s="366"/>
      <c r="M610" s="368"/>
      <c r="N610" s="368"/>
      <c r="O610" s="368"/>
      <c r="P610" s="368"/>
    </row>
    <row r="611" spans="1:16" s="361" customFormat="1" ht="25.5" customHeight="1">
      <c r="A611" s="362"/>
      <c r="D611" s="346"/>
      <c r="E611" s="284"/>
      <c r="F611" s="359"/>
      <c r="G611" s="359"/>
      <c r="H611" s="374"/>
      <c r="I611" s="375"/>
      <c r="J611" s="365"/>
      <c r="K611" s="367"/>
      <c r="L611" s="366"/>
      <c r="M611" s="368"/>
      <c r="N611" s="368"/>
      <c r="O611" s="368"/>
      <c r="P611" s="368"/>
    </row>
    <row r="612" spans="1:16" s="361" customFormat="1" ht="25.5" customHeight="1">
      <c r="A612" s="362"/>
      <c r="D612" s="346"/>
      <c r="E612" s="284"/>
      <c r="F612" s="359"/>
      <c r="G612" s="359"/>
      <c r="H612" s="374"/>
      <c r="I612" s="375"/>
      <c r="J612" s="365"/>
      <c r="K612" s="367"/>
      <c r="L612" s="366"/>
      <c r="M612" s="368"/>
      <c r="N612" s="368"/>
      <c r="O612" s="368"/>
      <c r="P612" s="368"/>
    </row>
    <row r="613" spans="1:16" s="361" customFormat="1" ht="25.5" customHeight="1">
      <c r="A613" s="362"/>
      <c r="D613" s="346"/>
      <c r="E613" s="284"/>
      <c r="F613" s="359"/>
      <c r="G613" s="359"/>
      <c r="H613" s="374"/>
      <c r="I613" s="375"/>
      <c r="J613" s="365"/>
      <c r="K613" s="367"/>
      <c r="L613" s="366"/>
      <c r="M613" s="368"/>
      <c r="N613" s="368"/>
      <c r="O613" s="368"/>
      <c r="P613" s="368"/>
    </row>
    <row r="614" spans="1:16" s="361" customFormat="1" ht="25.5" customHeight="1">
      <c r="A614" s="362"/>
      <c r="D614" s="346"/>
      <c r="E614" s="284"/>
      <c r="F614" s="359"/>
      <c r="G614" s="359"/>
      <c r="H614" s="374"/>
      <c r="I614" s="375"/>
      <c r="J614" s="365"/>
      <c r="K614" s="367"/>
      <c r="L614" s="366"/>
      <c r="M614" s="368"/>
      <c r="N614" s="368"/>
      <c r="O614" s="368"/>
      <c r="P614" s="368"/>
    </row>
    <row r="615" spans="1:16" s="361" customFormat="1" ht="25.5" customHeight="1">
      <c r="A615" s="362"/>
      <c r="D615" s="346"/>
      <c r="E615" s="284"/>
      <c r="F615" s="359"/>
      <c r="G615" s="359"/>
      <c r="H615" s="374"/>
      <c r="I615" s="375"/>
      <c r="J615" s="365"/>
      <c r="K615" s="367"/>
      <c r="L615" s="366"/>
      <c r="M615" s="368"/>
      <c r="N615" s="368"/>
      <c r="O615" s="368"/>
      <c r="P615" s="368"/>
    </row>
    <row r="616" spans="1:16" s="361" customFormat="1" ht="25.5" customHeight="1">
      <c r="A616" s="362"/>
      <c r="D616" s="346"/>
      <c r="E616" s="284"/>
      <c r="F616" s="359"/>
      <c r="G616" s="359"/>
      <c r="H616" s="374"/>
      <c r="I616" s="375"/>
      <c r="J616" s="365"/>
      <c r="K616" s="367"/>
      <c r="L616" s="366"/>
      <c r="M616" s="368"/>
      <c r="N616" s="368"/>
      <c r="O616" s="368"/>
      <c r="P616" s="368"/>
    </row>
    <row r="617" spans="1:16" s="361" customFormat="1" ht="25.5" customHeight="1">
      <c r="A617" s="362"/>
      <c r="D617" s="346"/>
      <c r="E617" s="284"/>
      <c r="F617" s="359"/>
      <c r="G617" s="359"/>
      <c r="H617" s="374"/>
      <c r="I617" s="375"/>
      <c r="J617" s="365"/>
      <c r="K617" s="367"/>
      <c r="L617" s="366"/>
      <c r="M617" s="368"/>
      <c r="N617" s="368"/>
      <c r="O617" s="368"/>
      <c r="P617" s="368"/>
    </row>
    <row r="618" spans="1:16" s="361" customFormat="1" ht="25.5" customHeight="1">
      <c r="A618" s="362"/>
      <c r="D618" s="346"/>
      <c r="E618" s="284"/>
      <c r="F618" s="359"/>
      <c r="G618" s="359"/>
      <c r="H618" s="374"/>
      <c r="I618" s="375"/>
      <c r="J618" s="365"/>
      <c r="K618" s="367"/>
      <c r="L618" s="366"/>
      <c r="M618" s="368"/>
      <c r="N618" s="368"/>
      <c r="O618" s="368"/>
      <c r="P618" s="368"/>
    </row>
    <row r="619" spans="1:16" s="361" customFormat="1" ht="25.5" customHeight="1">
      <c r="A619" s="362"/>
      <c r="D619" s="346"/>
      <c r="E619" s="284"/>
      <c r="F619" s="359"/>
      <c r="G619" s="359"/>
      <c r="H619" s="374"/>
      <c r="I619" s="375"/>
      <c r="J619" s="365"/>
      <c r="K619" s="367"/>
      <c r="L619" s="366"/>
      <c r="M619" s="368"/>
      <c r="N619" s="368"/>
      <c r="O619" s="368"/>
      <c r="P619" s="368"/>
    </row>
    <row r="620" spans="1:16" s="361" customFormat="1" ht="25.5" customHeight="1">
      <c r="A620" s="362"/>
      <c r="D620" s="346"/>
      <c r="E620" s="284"/>
      <c r="F620" s="359"/>
      <c r="G620" s="359"/>
      <c r="H620" s="374"/>
      <c r="I620" s="375"/>
      <c r="J620" s="365"/>
      <c r="K620" s="367"/>
      <c r="L620" s="366"/>
      <c r="M620" s="368"/>
      <c r="N620" s="368"/>
      <c r="O620" s="368"/>
      <c r="P620" s="368"/>
    </row>
    <row r="621" spans="1:16" s="361" customFormat="1" ht="25.5" customHeight="1">
      <c r="A621" s="362"/>
      <c r="D621" s="346"/>
      <c r="E621" s="284"/>
      <c r="F621" s="359"/>
      <c r="G621" s="359"/>
      <c r="H621" s="374"/>
      <c r="I621" s="375"/>
      <c r="J621" s="365"/>
      <c r="K621" s="367"/>
      <c r="L621" s="366"/>
      <c r="M621" s="368"/>
      <c r="N621" s="368"/>
      <c r="O621" s="368"/>
      <c r="P621" s="368"/>
    </row>
    <row r="622" spans="1:16" s="361" customFormat="1" ht="25.5" customHeight="1">
      <c r="A622" s="362"/>
      <c r="D622" s="346"/>
      <c r="E622" s="284"/>
      <c r="F622" s="359"/>
      <c r="G622" s="359"/>
      <c r="H622" s="374"/>
      <c r="I622" s="375"/>
      <c r="J622" s="365"/>
      <c r="K622" s="367"/>
      <c r="L622" s="366"/>
      <c r="M622" s="368"/>
      <c r="N622" s="368"/>
      <c r="O622" s="368"/>
      <c r="P622" s="368"/>
    </row>
    <row r="623" spans="1:16" s="361" customFormat="1" ht="25.5" customHeight="1">
      <c r="A623" s="362"/>
      <c r="D623" s="346"/>
      <c r="E623" s="284"/>
      <c r="F623" s="359"/>
      <c r="G623" s="359"/>
      <c r="H623" s="374"/>
      <c r="I623" s="375"/>
      <c r="J623" s="365"/>
      <c r="K623" s="367"/>
      <c r="L623" s="366"/>
      <c r="M623" s="368"/>
      <c r="N623" s="368"/>
      <c r="O623" s="368"/>
      <c r="P623" s="368"/>
    </row>
    <row r="624" spans="1:16" s="361" customFormat="1" ht="25.5" customHeight="1">
      <c r="A624" s="362"/>
      <c r="D624" s="346"/>
      <c r="E624" s="284"/>
      <c r="F624" s="359"/>
      <c r="G624" s="359"/>
      <c r="H624" s="374"/>
      <c r="I624" s="375"/>
      <c r="J624" s="365"/>
      <c r="K624" s="367"/>
      <c r="L624" s="366"/>
      <c r="M624" s="368"/>
      <c r="N624" s="368"/>
      <c r="O624" s="368"/>
      <c r="P624" s="368"/>
    </row>
    <row r="625" spans="1:16" s="361" customFormat="1" ht="25.5" customHeight="1">
      <c r="A625" s="362"/>
      <c r="D625" s="346"/>
      <c r="E625" s="284"/>
      <c r="F625" s="359"/>
      <c r="G625" s="359"/>
      <c r="H625" s="374"/>
      <c r="I625" s="375"/>
      <c r="J625" s="365"/>
      <c r="K625" s="367"/>
      <c r="L625" s="366"/>
      <c r="M625" s="368"/>
      <c r="N625" s="368"/>
      <c r="O625" s="368"/>
      <c r="P625" s="368"/>
    </row>
    <row r="626" spans="1:16" s="361" customFormat="1" ht="25.5" customHeight="1">
      <c r="A626" s="362"/>
      <c r="D626" s="346"/>
      <c r="E626" s="284"/>
      <c r="F626" s="359"/>
      <c r="G626" s="359"/>
      <c r="H626" s="374"/>
      <c r="I626" s="375"/>
      <c r="J626" s="365"/>
      <c r="K626" s="367"/>
      <c r="L626" s="366"/>
      <c r="M626" s="368"/>
      <c r="N626" s="368"/>
      <c r="O626" s="368"/>
      <c r="P626" s="368"/>
    </row>
    <row r="627" spans="1:16" s="361" customFormat="1" ht="25.5" customHeight="1">
      <c r="A627" s="362"/>
      <c r="D627" s="346"/>
      <c r="E627" s="284"/>
      <c r="F627" s="359"/>
      <c r="G627" s="359"/>
      <c r="H627" s="374"/>
      <c r="I627" s="375"/>
      <c r="J627" s="365"/>
      <c r="K627" s="367"/>
      <c r="L627" s="366"/>
      <c r="M627" s="368"/>
      <c r="N627" s="368"/>
      <c r="O627" s="368"/>
      <c r="P627" s="368"/>
    </row>
    <row r="628" spans="1:16" s="361" customFormat="1" ht="25.5" customHeight="1">
      <c r="A628" s="362"/>
      <c r="D628" s="346"/>
      <c r="E628" s="284"/>
      <c r="F628" s="359"/>
      <c r="G628" s="359"/>
      <c r="H628" s="374"/>
      <c r="I628" s="375"/>
      <c r="J628" s="365"/>
      <c r="K628" s="367"/>
      <c r="L628" s="366"/>
      <c r="M628" s="368"/>
      <c r="N628" s="368"/>
      <c r="O628" s="368"/>
      <c r="P628" s="368"/>
    </row>
    <row r="629" spans="1:16" s="361" customFormat="1" ht="25.5" customHeight="1">
      <c r="A629" s="362"/>
      <c r="D629" s="346"/>
      <c r="E629" s="284"/>
      <c r="F629" s="359"/>
      <c r="G629" s="359"/>
      <c r="H629" s="374"/>
      <c r="I629" s="375"/>
      <c r="J629" s="365"/>
      <c r="K629" s="367"/>
      <c r="L629" s="366"/>
      <c r="M629" s="368"/>
      <c r="N629" s="368"/>
      <c r="O629" s="368"/>
      <c r="P629" s="368"/>
    </row>
    <row r="630" spans="1:16" s="361" customFormat="1" ht="25.5" customHeight="1">
      <c r="A630" s="362"/>
      <c r="D630" s="346"/>
      <c r="E630" s="284"/>
      <c r="F630" s="359"/>
      <c r="G630" s="359"/>
      <c r="H630" s="374"/>
      <c r="I630" s="375"/>
      <c r="J630" s="365"/>
      <c r="K630" s="367"/>
      <c r="L630" s="366"/>
      <c r="M630" s="368"/>
      <c r="N630" s="368"/>
      <c r="O630" s="368"/>
      <c r="P630" s="368"/>
    </row>
    <row r="631" spans="1:16" s="361" customFormat="1" ht="25.5" customHeight="1">
      <c r="A631" s="362"/>
      <c r="D631" s="346"/>
      <c r="E631" s="284"/>
      <c r="F631" s="359"/>
      <c r="G631" s="359"/>
      <c r="H631" s="374"/>
      <c r="I631" s="375"/>
      <c r="J631" s="365"/>
      <c r="K631" s="367"/>
      <c r="L631" s="366"/>
      <c r="M631" s="368"/>
      <c r="N631" s="368"/>
      <c r="O631" s="368"/>
      <c r="P631" s="368"/>
    </row>
    <row r="632" spans="1:16" s="361" customFormat="1" ht="25.5" customHeight="1">
      <c r="A632" s="362"/>
      <c r="D632" s="346"/>
      <c r="E632" s="284"/>
      <c r="F632" s="359"/>
      <c r="G632" s="359"/>
      <c r="H632" s="374"/>
      <c r="I632" s="375"/>
      <c r="J632" s="365"/>
      <c r="K632" s="367"/>
      <c r="L632" s="366"/>
      <c r="M632" s="368"/>
      <c r="N632" s="368"/>
      <c r="O632" s="368"/>
      <c r="P632" s="368"/>
    </row>
    <row r="633" spans="1:16" s="361" customFormat="1" ht="25.5" customHeight="1">
      <c r="A633" s="362"/>
      <c r="D633" s="346"/>
      <c r="E633" s="284"/>
      <c r="F633" s="359"/>
      <c r="G633" s="359"/>
      <c r="H633" s="374"/>
      <c r="I633" s="375"/>
      <c r="J633" s="365"/>
      <c r="K633" s="367"/>
      <c r="L633" s="366"/>
      <c r="M633" s="368"/>
      <c r="N633" s="368"/>
      <c r="O633" s="368"/>
      <c r="P633" s="368"/>
    </row>
    <row r="634" spans="1:16" s="361" customFormat="1" ht="25.5" customHeight="1">
      <c r="A634" s="362"/>
      <c r="D634" s="346"/>
      <c r="E634" s="284"/>
      <c r="F634" s="359"/>
      <c r="G634" s="359"/>
      <c r="H634" s="374"/>
      <c r="I634" s="375"/>
      <c r="J634" s="365"/>
      <c r="K634" s="367"/>
      <c r="L634" s="366"/>
      <c r="M634" s="368"/>
      <c r="N634" s="368"/>
      <c r="O634" s="368"/>
      <c r="P634" s="368"/>
    </row>
    <row r="635" spans="1:16" s="361" customFormat="1" ht="25.5" customHeight="1">
      <c r="A635" s="362"/>
      <c r="D635" s="346"/>
      <c r="E635" s="284"/>
      <c r="F635" s="359"/>
      <c r="G635" s="359"/>
      <c r="H635" s="374"/>
      <c r="I635" s="375"/>
      <c r="J635" s="365"/>
      <c r="K635" s="367"/>
      <c r="L635" s="366"/>
      <c r="M635" s="368"/>
      <c r="N635" s="368"/>
      <c r="O635" s="368"/>
      <c r="P635" s="368"/>
    </row>
    <row r="636" spans="1:16" s="361" customFormat="1" ht="25.5" customHeight="1">
      <c r="A636" s="362"/>
      <c r="D636" s="346"/>
      <c r="E636" s="284"/>
      <c r="F636" s="359"/>
      <c r="G636" s="359"/>
      <c r="H636" s="374"/>
      <c r="I636" s="375"/>
      <c r="J636" s="365"/>
      <c r="K636" s="367"/>
      <c r="L636" s="366"/>
      <c r="M636" s="368"/>
      <c r="N636" s="368"/>
      <c r="O636" s="368"/>
      <c r="P636" s="368"/>
    </row>
    <row r="637" spans="1:16" s="361" customFormat="1" ht="25.5" customHeight="1">
      <c r="A637" s="362"/>
      <c r="D637" s="346"/>
      <c r="E637" s="284"/>
      <c r="F637" s="359"/>
      <c r="G637" s="359"/>
      <c r="H637" s="374"/>
      <c r="I637" s="375"/>
      <c r="J637" s="365"/>
      <c r="K637" s="367"/>
      <c r="L637" s="366"/>
      <c r="M637" s="368"/>
      <c r="N637" s="368"/>
      <c r="O637" s="368"/>
      <c r="P637" s="368"/>
    </row>
    <row r="638" spans="1:16" s="361" customFormat="1" ht="25.5" customHeight="1">
      <c r="A638" s="362"/>
      <c r="D638" s="346"/>
      <c r="E638" s="284"/>
      <c r="F638" s="359"/>
      <c r="G638" s="359"/>
      <c r="H638" s="374"/>
      <c r="I638" s="375"/>
      <c r="J638" s="365"/>
      <c r="K638" s="367"/>
      <c r="L638" s="366"/>
      <c r="M638" s="368"/>
      <c r="N638" s="368"/>
      <c r="O638" s="368"/>
      <c r="P638" s="368"/>
    </row>
    <row r="639" spans="1:16" s="361" customFormat="1" ht="25.5" customHeight="1">
      <c r="A639" s="362"/>
      <c r="D639" s="346"/>
      <c r="E639" s="284"/>
      <c r="F639" s="359"/>
      <c r="G639" s="359"/>
      <c r="H639" s="374"/>
      <c r="I639" s="375"/>
      <c r="J639" s="365"/>
      <c r="K639" s="367"/>
      <c r="L639" s="366"/>
      <c r="M639" s="368"/>
      <c r="N639" s="368"/>
      <c r="O639" s="368"/>
      <c r="P639" s="368"/>
    </row>
    <row r="640" spans="1:16" s="361" customFormat="1" ht="25.5" customHeight="1">
      <c r="A640" s="362"/>
      <c r="D640" s="346"/>
      <c r="E640" s="284"/>
      <c r="F640" s="359"/>
      <c r="G640" s="359"/>
      <c r="H640" s="374"/>
      <c r="I640" s="375"/>
      <c r="J640" s="365"/>
      <c r="K640" s="367"/>
      <c r="L640" s="366"/>
      <c r="M640" s="368"/>
      <c r="N640" s="368"/>
      <c r="O640" s="368"/>
      <c r="P640" s="368"/>
    </row>
    <row r="641" spans="1:16" s="361" customFormat="1" ht="25.5" customHeight="1">
      <c r="A641" s="362"/>
      <c r="D641" s="346"/>
      <c r="E641" s="284"/>
      <c r="F641" s="359"/>
      <c r="G641" s="359"/>
      <c r="H641" s="374"/>
      <c r="I641" s="375"/>
      <c r="J641" s="365"/>
      <c r="K641" s="367"/>
      <c r="L641" s="366"/>
      <c r="M641" s="368"/>
      <c r="N641" s="368"/>
      <c r="O641" s="368"/>
      <c r="P641" s="368"/>
    </row>
    <row r="642" spans="1:16" s="361" customFormat="1" ht="25.5" customHeight="1">
      <c r="A642" s="362"/>
      <c r="D642" s="346"/>
      <c r="E642" s="284"/>
      <c r="F642" s="359"/>
      <c r="G642" s="359"/>
      <c r="H642" s="374"/>
      <c r="I642" s="375"/>
      <c r="J642" s="365"/>
      <c r="K642" s="367"/>
      <c r="L642" s="366"/>
      <c r="M642" s="368"/>
      <c r="N642" s="368"/>
      <c r="O642" s="368"/>
      <c r="P642" s="368"/>
    </row>
    <row r="643" spans="1:16" s="361" customFormat="1" ht="25.5" customHeight="1">
      <c r="A643" s="362"/>
      <c r="D643" s="346"/>
      <c r="E643" s="284"/>
      <c r="F643" s="359"/>
      <c r="G643" s="359"/>
      <c r="H643" s="374"/>
      <c r="I643" s="375"/>
      <c r="J643" s="365"/>
      <c r="K643" s="367"/>
      <c r="L643" s="366"/>
      <c r="M643" s="368"/>
      <c r="N643" s="368"/>
      <c r="O643" s="368"/>
      <c r="P643" s="368"/>
    </row>
    <row r="644" spans="1:16" s="361" customFormat="1" ht="25.5" customHeight="1">
      <c r="A644" s="362"/>
      <c r="D644" s="346"/>
      <c r="E644" s="284"/>
      <c r="F644" s="359"/>
      <c r="G644" s="359"/>
      <c r="H644" s="374"/>
      <c r="I644" s="375"/>
      <c r="J644" s="365"/>
      <c r="K644" s="367"/>
      <c r="L644" s="366"/>
      <c r="M644" s="368"/>
      <c r="N644" s="368"/>
      <c r="O644" s="368"/>
      <c r="P644" s="368"/>
    </row>
    <row r="645" spans="1:16" s="361" customFormat="1" ht="25.5" customHeight="1">
      <c r="A645" s="362"/>
      <c r="D645" s="346"/>
      <c r="E645" s="284"/>
      <c r="F645" s="359"/>
      <c r="G645" s="359"/>
      <c r="H645" s="374"/>
      <c r="I645" s="375"/>
      <c r="J645" s="365"/>
      <c r="K645" s="367"/>
      <c r="L645" s="366"/>
      <c r="M645" s="368"/>
      <c r="N645" s="368"/>
      <c r="O645" s="368"/>
      <c r="P645" s="368"/>
    </row>
    <row r="646" spans="1:16" s="361" customFormat="1" ht="25.5" customHeight="1">
      <c r="A646" s="362"/>
      <c r="D646" s="346"/>
      <c r="E646" s="284"/>
      <c r="F646" s="359"/>
      <c r="G646" s="359"/>
      <c r="H646" s="374"/>
      <c r="I646" s="375"/>
      <c r="J646" s="365"/>
      <c r="K646" s="367"/>
      <c r="L646" s="366"/>
      <c r="M646" s="368"/>
      <c r="N646" s="368"/>
      <c r="O646" s="368"/>
      <c r="P646" s="368"/>
    </row>
    <row r="647" spans="1:16" s="361" customFormat="1" ht="25.5" customHeight="1">
      <c r="A647" s="362"/>
      <c r="D647" s="346"/>
      <c r="E647" s="284"/>
      <c r="F647" s="359"/>
      <c r="G647" s="359"/>
      <c r="H647" s="374"/>
      <c r="I647" s="375"/>
      <c r="J647" s="365"/>
      <c r="K647" s="367"/>
      <c r="L647" s="366"/>
      <c r="M647" s="368"/>
      <c r="N647" s="368"/>
      <c r="O647" s="368"/>
      <c r="P647" s="368"/>
    </row>
    <row r="648" spans="1:16" s="361" customFormat="1" ht="25.5" customHeight="1">
      <c r="A648" s="362"/>
      <c r="D648" s="346"/>
      <c r="E648" s="284"/>
      <c r="F648" s="359"/>
      <c r="G648" s="359"/>
      <c r="H648" s="374"/>
      <c r="I648" s="375"/>
      <c r="J648" s="365"/>
      <c r="K648" s="367"/>
      <c r="L648" s="366"/>
      <c r="M648" s="368"/>
      <c r="N648" s="368"/>
      <c r="O648" s="368"/>
      <c r="P648" s="368"/>
    </row>
    <row r="649" spans="1:16" s="361" customFormat="1" ht="25.5" customHeight="1">
      <c r="A649" s="362"/>
      <c r="D649" s="346"/>
      <c r="E649" s="284"/>
      <c r="F649" s="359"/>
      <c r="G649" s="359"/>
      <c r="H649" s="374"/>
      <c r="I649" s="375"/>
      <c r="J649" s="365"/>
      <c r="K649" s="367"/>
      <c r="L649" s="366"/>
      <c r="M649" s="368"/>
      <c r="N649" s="368"/>
      <c r="O649" s="368"/>
      <c r="P649" s="368"/>
    </row>
    <row r="650" spans="1:16" s="361" customFormat="1" ht="25.5" customHeight="1">
      <c r="A650" s="362"/>
      <c r="D650" s="346"/>
      <c r="E650" s="284"/>
      <c r="F650" s="359"/>
      <c r="G650" s="359"/>
      <c r="H650" s="374"/>
      <c r="I650" s="375"/>
      <c r="J650" s="365"/>
      <c r="K650" s="367"/>
      <c r="L650" s="366"/>
      <c r="M650" s="368"/>
      <c r="N650" s="368"/>
      <c r="O650" s="368"/>
      <c r="P650" s="368"/>
    </row>
    <row r="651" spans="1:16" s="361" customFormat="1" ht="25.5" customHeight="1">
      <c r="A651" s="362"/>
      <c r="D651" s="346"/>
      <c r="E651" s="284"/>
      <c r="F651" s="359"/>
      <c r="G651" s="359"/>
      <c r="H651" s="374"/>
      <c r="I651" s="375"/>
      <c r="J651" s="365"/>
      <c r="K651" s="367"/>
      <c r="L651" s="366"/>
      <c r="M651" s="368"/>
      <c r="N651" s="368"/>
      <c r="O651" s="368"/>
      <c r="P651" s="368"/>
    </row>
    <row r="652" spans="1:16" s="361" customFormat="1" ht="25.5" customHeight="1">
      <c r="A652" s="362"/>
      <c r="D652" s="346"/>
      <c r="E652" s="284"/>
      <c r="F652" s="359"/>
      <c r="G652" s="359"/>
      <c r="H652" s="374"/>
      <c r="I652" s="375"/>
      <c r="J652" s="365"/>
      <c r="K652" s="367"/>
      <c r="L652" s="366"/>
      <c r="M652" s="368"/>
      <c r="N652" s="368"/>
      <c r="O652" s="368"/>
      <c r="P652" s="368"/>
    </row>
    <row r="653" spans="1:16" s="361" customFormat="1" ht="25.5" customHeight="1">
      <c r="A653" s="362"/>
      <c r="D653" s="346"/>
      <c r="E653" s="284"/>
      <c r="F653" s="359"/>
      <c r="G653" s="359"/>
      <c r="H653" s="374"/>
      <c r="I653" s="375"/>
      <c r="J653" s="365"/>
      <c r="K653" s="367"/>
      <c r="L653" s="366"/>
      <c r="M653" s="368"/>
      <c r="N653" s="368"/>
      <c r="O653" s="368"/>
      <c r="P653" s="368"/>
    </row>
    <row r="654" spans="1:16" s="361" customFormat="1" ht="25.5" customHeight="1">
      <c r="A654" s="362"/>
      <c r="D654" s="346"/>
      <c r="E654" s="284"/>
      <c r="F654" s="359"/>
      <c r="G654" s="359"/>
      <c r="H654" s="374"/>
      <c r="I654" s="375"/>
      <c r="J654" s="365"/>
      <c r="K654" s="367"/>
      <c r="L654" s="366"/>
      <c r="M654" s="368"/>
      <c r="N654" s="368"/>
      <c r="O654" s="368"/>
      <c r="P654" s="368"/>
    </row>
    <row r="655" spans="1:16" s="361" customFormat="1" ht="25.5" customHeight="1">
      <c r="A655" s="362"/>
      <c r="D655" s="346"/>
      <c r="E655" s="284"/>
      <c r="F655" s="359"/>
      <c r="G655" s="359"/>
      <c r="H655" s="374"/>
      <c r="I655" s="375"/>
      <c r="J655" s="365"/>
      <c r="K655" s="367"/>
      <c r="L655" s="366"/>
      <c r="M655" s="368"/>
      <c r="N655" s="368"/>
      <c r="O655" s="368"/>
      <c r="P655" s="368"/>
    </row>
    <row r="656" spans="1:16" s="361" customFormat="1" ht="25.5" customHeight="1">
      <c r="A656" s="362"/>
      <c r="D656" s="346"/>
      <c r="E656" s="284"/>
      <c r="F656" s="359"/>
      <c r="G656" s="359"/>
      <c r="H656" s="374"/>
      <c r="I656" s="375"/>
      <c r="J656" s="365"/>
      <c r="K656" s="367"/>
      <c r="L656" s="366"/>
      <c r="M656" s="368"/>
      <c r="N656" s="368"/>
      <c r="O656" s="368"/>
      <c r="P656" s="368"/>
    </row>
    <row r="657" spans="1:16" s="361" customFormat="1" ht="25.5" customHeight="1">
      <c r="A657" s="362"/>
      <c r="D657" s="346"/>
      <c r="E657" s="284"/>
      <c r="F657" s="359"/>
      <c r="G657" s="359"/>
      <c r="H657" s="374"/>
      <c r="I657" s="375"/>
      <c r="J657" s="365"/>
      <c r="K657" s="367"/>
      <c r="L657" s="366"/>
      <c r="M657" s="368"/>
      <c r="N657" s="368"/>
      <c r="O657" s="368"/>
      <c r="P657" s="368"/>
    </row>
    <row r="658" spans="1:16" s="361" customFormat="1" ht="25.5" customHeight="1">
      <c r="A658" s="362"/>
      <c r="D658" s="346"/>
      <c r="E658" s="284"/>
      <c r="F658" s="359"/>
      <c r="G658" s="359"/>
      <c r="H658" s="374"/>
      <c r="I658" s="375"/>
      <c r="J658" s="365"/>
      <c r="K658" s="367"/>
      <c r="L658" s="366"/>
      <c r="M658" s="368"/>
      <c r="N658" s="368"/>
      <c r="O658" s="368"/>
      <c r="P658" s="368"/>
    </row>
    <row r="659" spans="1:16" s="361" customFormat="1" ht="25.5" customHeight="1">
      <c r="A659" s="362"/>
      <c r="D659" s="346"/>
      <c r="E659" s="284"/>
      <c r="F659" s="359"/>
      <c r="G659" s="359"/>
      <c r="H659" s="374"/>
      <c r="I659" s="375"/>
      <c r="J659" s="365"/>
      <c r="K659" s="367"/>
      <c r="L659" s="366"/>
      <c r="M659" s="368"/>
      <c r="N659" s="368"/>
      <c r="O659" s="368"/>
      <c r="P659" s="368"/>
    </row>
    <row r="660" spans="1:16" s="361" customFormat="1" ht="25.5" customHeight="1">
      <c r="A660" s="362"/>
      <c r="D660" s="346"/>
      <c r="E660" s="284"/>
      <c r="F660" s="359"/>
      <c r="G660" s="359"/>
      <c r="H660" s="374"/>
      <c r="I660" s="375"/>
      <c r="J660" s="365"/>
      <c r="K660" s="367"/>
      <c r="L660" s="366"/>
      <c r="M660" s="368"/>
      <c r="N660" s="368"/>
      <c r="O660" s="368"/>
      <c r="P660" s="368"/>
    </row>
    <row r="661" spans="1:16" s="361" customFormat="1" ht="25.5" customHeight="1">
      <c r="A661" s="362"/>
      <c r="D661" s="346"/>
      <c r="E661" s="284"/>
      <c r="F661" s="359"/>
      <c r="G661" s="359"/>
      <c r="H661" s="374"/>
      <c r="I661" s="375"/>
      <c r="J661" s="365"/>
      <c r="K661" s="367"/>
      <c r="L661" s="366"/>
      <c r="M661" s="368"/>
      <c r="N661" s="368"/>
      <c r="O661" s="368"/>
      <c r="P661" s="368"/>
    </row>
    <row r="662" spans="1:16" s="361" customFormat="1" ht="25.5" customHeight="1">
      <c r="A662" s="362"/>
      <c r="D662" s="346"/>
      <c r="E662" s="284"/>
      <c r="F662" s="359"/>
      <c r="G662" s="359"/>
      <c r="H662" s="374"/>
      <c r="I662" s="375"/>
      <c r="J662" s="365"/>
      <c r="K662" s="367"/>
      <c r="L662" s="366"/>
      <c r="M662" s="368"/>
      <c r="N662" s="368"/>
      <c r="O662" s="368"/>
      <c r="P662" s="368"/>
    </row>
    <row r="663" spans="1:16" s="361" customFormat="1" ht="25.5" customHeight="1">
      <c r="A663" s="362"/>
      <c r="D663" s="346"/>
      <c r="E663" s="284"/>
      <c r="F663" s="359"/>
      <c r="G663" s="359"/>
      <c r="H663" s="374"/>
      <c r="I663" s="375"/>
      <c r="J663" s="365"/>
      <c r="K663" s="367"/>
      <c r="L663" s="366"/>
      <c r="M663" s="368"/>
      <c r="N663" s="368"/>
      <c r="O663" s="368"/>
      <c r="P663" s="368"/>
    </row>
    <row r="664" spans="1:16" s="361" customFormat="1" ht="25.5" customHeight="1">
      <c r="A664" s="362"/>
      <c r="D664" s="346"/>
      <c r="E664" s="284"/>
      <c r="F664" s="359"/>
      <c r="G664" s="359"/>
      <c r="H664" s="374"/>
      <c r="I664" s="375"/>
      <c r="J664" s="365"/>
      <c r="K664" s="367"/>
      <c r="L664" s="366"/>
      <c r="M664" s="368"/>
      <c r="N664" s="368"/>
      <c r="O664" s="368"/>
      <c r="P664" s="368"/>
    </row>
    <row r="665" spans="1:16" s="361" customFormat="1" ht="25.5" customHeight="1">
      <c r="A665" s="362"/>
      <c r="D665" s="346"/>
      <c r="E665" s="284"/>
      <c r="F665" s="359"/>
      <c r="G665" s="359"/>
      <c r="H665" s="374"/>
      <c r="I665" s="375"/>
      <c r="J665" s="365"/>
      <c r="K665" s="367"/>
      <c r="L665" s="366"/>
      <c r="M665" s="368"/>
      <c r="N665" s="368"/>
      <c r="O665" s="368"/>
      <c r="P665" s="368"/>
    </row>
    <row r="666" spans="1:16" s="361" customFormat="1" ht="25.5" customHeight="1">
      <c r="A666" s="362"/>
      <c r="D666" s="346"/>
      <c r="E666" s="284"/>
      <c r="F666" s="359"/>
      <c r="G666" s="359"/>
      <c r="H666" s="374"/>
      <c r="I666" s="375"/>
      <c r="J666" s="365"/>
      <c r="K666" s="367"/>
      <c r="L666" s="366"/>
      <c r="M666" s="368"/>
      <c r="N666" s="368"/>
      <c r="O666" s="368"/>
      <c r="P666" s="368"/>
    </row>
    <row r="667" spans="1:16" s="361" customFormat="1" ht="25.5" customHeight="1">
      <c r="A667" s="362"/>
      <c r="D667" s="346"/>
      <c r="E667" s="284"/>
      <c r="F667" s="359"/>
      <c r="G667" s="359"/>
      <c r="H667" s="374"/>
      <c r="I667" s="375"/>
      <c r="J667" s="365"/>
      <c r="K667" s="367"/>
      <c r="L667" s="366"/>
      <c r="M667" s="368"/>
      <c r="N667" s="368"/>
      <c r="O667" s="368"/>
      <c r="P667" s="368"/>
    </row>
    <row r="668" spans="1:16" s="361" customFormat="1" ht="25.5" customHeight="1">
      <c r="A668" s="362"/>
      <c r="D668" s="346"/>
      <c r="E668" s="284"/>
      <c r="F668" s="359"/>
      <c r="G668" s="359"/>
      <c r="H668" s="374"/>
      <c r="I668" s="375"/>
      <c r="J668" s="365"/>
      <c r="K668" s="367"/>
      <c r="L668" s="366"/>
      <c r="M668" s="368"/>
      <c r="N668" s="368"/>
      <c r="O668" s="368"/>
      <c r="P668" s="368"/>
    </row>
    <row r="669" spans="1:16" s="361" customFormat="1" ht="25.5" customHeight="1">
      <c r="A669" s="362"/>
      <c r="D669" s="346"/>
      <c r="E669" s="284"/>
      <c r="F669" s="359"/>
      <c r="G669" s="359"/>
      <c r="H669" s="374"/>
      <c r="I669" s="375"/>
      <c r="J669" s="365"/>
      <c r="K669" s="367"/>
      <c r="L669" s="366"/>
      <c r="M669" s="368"/>
      <c r="N669" s="368"/>
      <c r="O669" s="368"/>
      <c r="P669" s="368"/>
    </row>
    <row r="670" spans="1:16" s="361" customFormat="1" ht="25.5" customHeight="1">
      <c r="A670" s="362"/>
      <c r="D670" s="346"/>
      <c r="E670" s="284"/>
      <c r="F670" s="359"/>
      <c r="G670" s="359"/>
      <c r="H670" s="374"/>
      <c r="I670" s="375"/>
      <c r="J670" s="365"/>
      <c r="K670" s="367"/>
      <c r="L670" s="366"/>
      <c r="M670" s="368"/>
      <c r="N670" s="368"/>
      <c r="O670" s="368"/>
      <c r="P670" s="368"/>
    </row>
    <row r="671" spans="1:16" s="361" customFormat="1" ht="25.5" customHeight="1">
      <c r="A671" s="362"/>
      <c r="D671" s="346"/>
      <c r="E671" s="284"/>
      <c r="F671" s="359"/>
      <c r="G671" s="359"/>
      <c r="H671" s="374"/>
      <c r="I671" s="375"/>
      <c r="J671" s="365"/>
      <c r="K671" s="367"/>
      <c r="L671" s="366"/>
      <c r="M671" s="368"/>
      <c r="N671" s="368"/>
      <c r="O671" s="368"/>
      <c r="P671" s="368"/>
    </row>
    <row r="672" spans="1:16" s="361" customFormat="1" ht="25.5" customHeight="1">
      <c r="A672" s="362"/>
      <c r="D672" s="346"/>
      <c r="E672" s="284"/>
      <c r="F672" s="359"/>
      <c r="G672" s="359"/>
      <c r="H672" s="374"/>
      <c r="I672" s="375"/>
      <c r="J672" s="365"/>
      <c r="K672" s="367"/>
      <c r="L672" s="366"/>
      <c r="M672" s="368"/>
      <c r="N672" s="368"/>
      <c r="O672" s="368"/>
      <c r="P672" s="368"/>
    </row>
    <row r="673" spans="1:16" s="361" customFormat="1" ht="25.5" customHeight="1">
      <c r="A673" s="362"/>
      <c r="D673" s="346"/>
      <c r="E673" s="284"/>
      <c r="F673" s="359"/>
      <c r="G673" s="359"/>
      <c r="H673" s="374"/>
      <c r="I673" s="375"/>
      <c r="J673" s="365"/>
      <c r="K673" s="367"/>
      <c r="L673" s="366"/>
      <c r="M673" s="368"/>
      <c r="N673" s="368"/>
      <c r="O673" s="368"/>
      <c r="P673" s="368"/>
    </row>
    <row r="674" spans="1:16" s="361" customFormat="1" ht="25.5" customHeight="1">
      <c r="A674" s="362"/>
      <c r="D674" s="346"/>
      <c r="E674" s="284"/>
      <c r="F674" s="359"/>
      <c r="G674" s="359"/>
      <c r="H674" s="374"/>
      <c r="I674" s="375"/>
      <c r="J674" s="365"/>
      <c r="K674" s="367"/>
      <c r="L674" s="366"/>
      <c r="M674" s="368"/>
      <c r="N674" s="368"/>
      <c r="O674" s="368"/>
      <c r="P674" s="368"/>
    </row>
    <row r="675" spans="1:16" s="361" customFormat="1" ht="25.5" customHeight="1">
      <c r="A675" s="362"/>
      <c r="D675" s="346"/>
      <c r="E675" s="284"/>
      <c r="F675" s="359"/>
      <c r="G675" s="359"/>
      <c r="H675" s="374"/>
      <c r="I675" s="375"/>
      <c r="J675" s="365"/>
      <c r="K675" s="367"/>
      <c r="L675" s="366"/>
      <c r="M675" s="368"/>
      <c r="N675" s="368"/>
      <c r="O675" s="368"/>
      <c r="P675" s="368"/>
    </row>
    <row r="676" spans="1:16" s="361" customFormat="1" ht="25.5" customHeight="1">
      <c r="A676" s="362"/>
      <c r="D676" s="346"/>
      <c r="E676" s="284"/>
      <c r="F676" s="359"/>
      <c r="G676" s="359"/>
      <c r="H676" s="374"/>
      <c r="I676" s="375"/>
      <c r="J676" s="365"/>
      <c r="K676" s="367"/>
      <c r="L676" s="366"/>
      <c r="M676" s="368"/>
      <c r="N676" s="368"/>
      <c r="O676" s="368"/>
      <c r="P676" s="368"/>
    </row>
    <row r="677" spans="1:16" s="361" customFormat="1" ht="25.5" customHeight="1">
      <c r="A677" s="362"/>
      <c r="D677" s="346"/>
      <c r="E677" s="284"/>
      <c r="F677" s="359"/>
      <c r="G677" s="359"/>
      <c r="H677" s="374"/>
      <c r="I677" s="375"/>
      <c r="J677" s="365"/>
      <c r="K677" s="367"/>
      <c r="L677" s="366"/>
      <c r="M677" s="368"/>
      <c r="N677" s="368"/>
      <c r="O677" s="368"/>
      <c r="P677" s="368"/>
    </row>
    <row r="678" spans="1:16" s="361" customFormat="1" ht="25.5" customHeight="1">
      <c r="A678" s="362"/>
      <c r="D678" s="346"/>
      <c r="E678" s="284"/>
      <c r="F678" s="359"/>
      <c r="G678" s="359"/>
      <c r="H678" s="374"/>
      <c r="I678" s="375"/>
      <c r="J678" s="365"/>
      <c r="K678" s="367"/>
      <c r="L678" s="366"/>
      <c r="M678" s="368"/>
      <c r="N678" s="368"/>
      <c r="O678" s="368"/>
      <c r="P678" s="368"/>
    </row>
    <row r="679" spans="1:16" s="361" customFormat="1" ht="25.5" customHeight="1">
      <c r="A679" s="362"/>
      <c r="D679" s="346"/>
      <c r="E679" s="284"/>
      <c r="F679" s="359"/>
      <c r="G679" s="359"/>
      <c r="H679" s="374"/>
      <c r="I679" s="375"/>
      <c r="J679" s="365"/>
      <c r="K679" s="367"/>
      <c r="L679" s="366"/>
      <c r="M679" s="368"/>
      <c r="N679" s="368"/>
      <c r="O679" s="368"/>
      <c r="P679" s="368"/>
    </row>
    <row r="680" spans="1:16" s="361" customFormat="1" ht="25.5" customHeight="1">
      <c r="A680" s="362"/>
      <c r="D680" s="346"/>
      <c r="E680" s="284"/>
      <c r="F680" s="359"/>
      <c r="G680" s="359"/>
      <c r="H680" s="374"/>
      <c r="I680" s="375"/>
      <c r="J680" s="365"/>
      <c r="K680" s="367"/>
      <c r="L680" s="366"/>
      <c r="M680" s="368"/>
      <c r="N680" s="368"/>
      <c r="O680" s="368"/>
      <c r="P680" s="368"/>
    </row>
    <row r="681" spans="1:16" s="361" customFormat="1" ht="25.5" customHeight="1">
      <c r="A681" s="362"/>
      <c r="D681" s="346"/>
      <c r="E681" s="284"/>
      <c r="F681" s="359"/>
      <c r="G681" s="359"/>
      <c r="H681" s="374"/>
      <c r="I681" s="375"/>
      <c r="J681" s="365"/>
      <c r="K681" s="367"/>
      <c r="L681" s="366"/>
      <c r="M681" s="368"/>
      <c r="N681" s="368"/>
      <c r="O681" s="368"/>
      <c r="P681" s="368"/>
    </row>
    <row r="682" spans="1:16" s="361" customFormat="1" ht="25.5" customHeight="1">
      <c r="A682" s="362"/>
      <c r="D682" s="346"/>
      <c r="E682" s="284"/>
      <c r="F682" s="359"/>
      <c r="G682" s="359"/>
      <c r="H682" s="374"/>
      <c r="I682" s="375"/>
      <c r="J682" s="365"/>
      <c r="K682" s="367"/>
      <c r="L682" s="366"/>
      <c r="M682" s="368"/>
      <c r="N682" s="368"/>
      <c r="O682" s="368"/>
      <c r="P682" s="368"/>
    </row>
    <row r="683" spans="1:16" s="361" customFormat="1" ht="25.5" customHeight="1">
      <c r="A683" s="362"/>
      <c r="D683" s="346"/>
      <c r="E683" s="284"/>
      <c r="F683" s="359"/>
      <c r="G683" s="359"/>
      <c r="H683" s="374"/>
      <c r="I683" s="375"/>
      <c r="J683" s="365"/>
      <c r="K683" s="367"/>
      <c r="L683" s="366"/>
      <c r="M683" s="368"/>
      <c r="N683" s="368"/>
      <c r="O683" s="368"/>
      <c r="P683" s="368"/>
    </row>
    <row r="684" spans="1:16" s="361" customFormat="1" ht="25.5" customHeight="1">
      <c r="A684" s="362"/>
      <c r="D684" s="346"/>
      <c r="E684" s="284"/>
      <c r="F684" s="359"/>
      <c r="G684" s="359"/>
      <c r="H684" s="374"/>
      <c r="I684" s="375"/>
      <c r="J684" s="365"/>
      <c r="K684" s="367"/>
      <c r="L684" s="366"/>
      <c r="M684" s="368"/>
      <c r="N684" s="368"/>
      <c r="O684" s="368"/>
      <c r="P684" s="368"/>
    </row>
    <row r="685" spans="1:16" s="361" customFormat="1" ht="25.5" customHeight="1">
      <c r="A685" s="362"/>
      <c r="D685" s="346"/>
      <c r="E685" s="284"/>
      <c r="F685" s="359"/>
      <c r="G685" s="359"/>
      <c r="H685" s="374"/>
      <c r="I685" s="375"/>
      <c r="J685" s="365"/>
      <c r="K685" s="367"/>
      <c r="L685" s="366"/>
      <c r="M685" s="368"/>
      <c r="N685" s="368"/>
      <c r="O685" s="368"/>
      <c r="P685" s="368"/>
    </row>
    <row r="686" spans="1:16" s="361" customFormat="1" ht="25.5" customHeight="1">
      <c r="A686" s="362"/>
      <c r="D686" s="346"/>
      <c r="E686" s="284"/>
      <c r="F686" s="359"/>
      <c r="G686" s="359"/>
      <c r="H686" s="374"/>
      <c r="I686" s="375"/>
      <c r="J686" s="365"/>
      <c r="K686" s="367"/>
      <c r="L686" s="366"/>
      <c r="M686" s="368"/>
      <c r="N686" s="368"/>
      <c r="O686" s="368"/>
      <c r="P686" s="368"/>
    </row>
    <row r="687" spans="1:16" s="361" customFormat="1" ht="25.5" customHeight="1">
      <c r="A687" s="362"/>
      <c r="D687" s="346"/>
      <c r="E687" s="284"/>
      <c r="F687" s="359"/>
      <c r="G687" s="359"/>
      <c r="H687" s="374"/>
      <c r="I687" s="375"/>
      <c r="J687" s="365"/>
      <c r="K687" s="367"/>
      <c r="L687" s="366"/>
      <c r="M687" s="368"/>
      <c r="N687" s="368"/>
      <c r="O687" s="368"/>
      <c r="P687" s="368"/>
    </row>
    <row r="688" spans="1:16" s="361" customFormat="1" ht="25.5" customHeight="1">
      <c r="A688" s="362"/>
      <c r="D688" s="346"/>
      <c r="E688" s="284"/>
      <c r="F688" s="359"/>
      <c r="G688" s="359"/>
      <c r="H688" s="374"/>
      <c r="I688" s="375"/>
      <c r="J688" s="365"/>
      <c r="K688" s="367"/>
      <c r="L688" s="366"/>
      <c r="M688" s="368"/>
      <c r="N688" s="368"/>
      <c r="O688" s="368"/>
      <c r="P688" s="368"/>
    </row>
    <row r="689" spans="1:16" s="361" customFormat="1" ht="25.5" customHeight="1">
      <c r="A689" s="362"/>
      <c r="D689" s="346"/>
      <c r="E689" s="284"/>
      <c r="F689" s="359"/>
      <c r="G689" s="359"/>
      <c r="H689" s="374"/>
      <c r="I689" s="375"/>
      <c r="J689" s="365"/>
      <c r="K689" s="367"/>
      <c r="L689" s="366"/>
      <c r="M689" s="368"/>
      <c r="N689" s="368"/>
      <c r="O689" s="368"/>
      <c r="P689" s="368"/>
    </row>
    <row r="690" spans="1:16" s="361" customFormat="1" ht="25.5" customHeight="1">
      <c r="A690" s="362"/>
      <c r="D690" s="346"/>
      <c r="E690" s="284"/>
      <c r="F690" s="359"/>
      <c r="G690" s="359"/>
      <c r="H690" s="374"/>
      <c r="I690" s="375"/>
      <c r="J690" s="365"/>
      <c r="K690" s="367"/>
      <c r="L690" s="366"/>
      <c r="M690" s="368"/>
      <c r="N690" s="368"/>
      <c r="O690" s="368"/>
      <c r="P690" s="368"/>
    </row>
    <row r="691" spans="1:16" s="361" customFormat="1" ht="25.5" customHeight="1">
      <c r="A691" s="362"/>
      <c r="D691" s="346"/>
      <c r="E691" s="284"/>
      <c r="F691" s="359"/>
      <c r="G691" s="359"/>
      <c r="H691" s="374"/>
      <c r="I691" s="375"/>
      <c r="J691" s="365"/>
      <c r="K691" s="367"/>
      <c r="L691" s="366"/>
      <c r="M691" s="368"/>
      <c r="N691" s="368"/>
      <c r="O691" s="368"/>
      <c r="P691" s="368"/>
    </row>
    <row r="692" spans="1:16" s="361" customFormat="1" ht="25.5" customHeight="1">
      <c r="A692" s="362"/>
      <c r="D692" s="346"/>
      <c r="E692" s="284"/>
      <c r="F692" s="359"/>
      <c r="G692" s="359"/>
      <c r="H692" s="374"/>
      <c r="I692" s="375"/>
      <c r="J692" s="365"/>
      <c r="K692" s="367"/>
      <c r="L692" s="366"/>
      <c r="M692" s="368"/>
      <c r="N692" s="368"/>
      <c r="O692" s="368"/>
      <c r="P692" s="368"/>
    </row>
    <row r="693" spans="1:16" s="361" customFormat="1" ht="25.5" customHeight="1">
      <c r="A693" s="362"/>
      <c r="D693" s="346"/>
      <c r="E693" s="284"/>
      <c r="F693" s="359"/>
      <c r="G693" s="359"/>
      <c r="H693" s="374"/>
      <c r="I693" s="375"/>
      <c r="J693" s="365"/>
      <c r="K693" s="367"/>
      <c r="L693" s="366"/>
      <c r="M693" s="368"/>
      <c r="N693" s="368"/>
      <c r="O693" s="368"/>
      <c r="P693" s="368"/>
    </row>
    <row r="694" spans="1:16" s="361" customFormat="1" ht="25.5" customHeight="1">
      <c r="A694" s="362"/>
      <c r="D694" s="346"/>
      <c r="E694" s="284"/>
      <c r="F694" s="359"/>
      <c r="G694" s="359"/>
      <c r="H694" s="374"/>
      <c r="I694" s="375"/>
      <c r="J694" s="365"/>
      <c r="K694" s="367"/>
      <c r="L694" s="366"/>
      <c r="M694" s="368"/>
      <c r="N694" s="368"/>
      <c r="O694" s="368"/>
      <c r="P694" s="368"/>
    </row>
    <row r="695" spans="1:16" s="361" customFormat="1" ht="25.5" customHeight="1">
      <c r="A695" s="362"/>
      <c r="D695" s="346"/>
      <c r="E695" s="284"/>
      <c r="F695" s="359"/>
      <c r="G695" s="359"/>
      <c r="H695" s="374"/>
      <c r="I695" s="375"/>
      <c r="J695" s="365"/>
      <c r="K695" s="367"/>
      <c r="L695" s="366"/>
      <c r="M695" s="368"/>
      <c r="N695" s="368"/>
      <c r="O695" s="368"/>
      <c r="P695" s="368"/>
    </row>
    <row r="696" spans="1:16" s="361" customFormat="1" ht="25.5" customHeight="1">
      <c r="A696" s="362"/>
      <c r="D696" s="346"/>
      <c r="E696" s="284"/>
      <c r="F696" s="359"/>
      <c r="G696" s="359"/>
      <c r="H696" s="374"/>
      <c r="I696" s="375"/>
      <c r="J696" s="365"/>
      <c r="K696" s="367"/>
      <c r="L696" s="366"/>
      <c r="M696" s="368"/>
      <c r="N696" s="368"/>
      <c r="O696" s="368"/>
      <c r="P696" s="368"/>
    </row>
    <row r="697" spans="1:16" s="361" customFormat="1" ht="25.5" customHeight="1">
      <c r="A697" s="362"/>
      <c r="D697" s="346"/>
      <c r="E697" s="284"/>
      <c r="F697" s="359"/>
      <c r="G697" s="359"/>
      <c r="H697" s="374"/>
      <c r="I697" s="375"/>
      <c r="J697" s="365"/>
      <c r="K697" s="367"/>
      <c r="L697" s="366"/>
      <c r="M697" s="368"/>
      <c r="N697" s="368"/>
      <c r="O697" s="368"/>
      <c r="P697" s="368"/>
    </row>
    <row r="698" spans="1:16" s="361" customFormat="1" ht="25.5" customHeight="1">
      <c r="A698" s="362"/>
      <c r="D698" s="346"/>
      <c r="E698" s="284"/>
      <c r="F698" s="359"/>
      <c r="G698" s="359"/>
      <c r="H698" s="374"/>
      <c r="I698" s="375"/>
      <c r="J698" s="365"/>
      <c r="K698" s="367"/>
      <c r="L698" s="366"/>
      <c r="M698" s="368"/>
      <c r="N698" s="368"/>
      <c r="O698" s="368"/>
      <c r="P698" s="368"/>
    </row>
    <row r="699" spans="1:16" s="361" customFormat="1" ht="25.5" customHeight="1">
      <c r="A699" s="362"/>
      <c r="D699" s="346"/>
      <c r="E699" s="284"/>
      <c r="F699" s="359"/>
      <c r="G699" s="359"/>
      <c r="H699" s="374"/>
      <c r="I699" s="375"/>
      <c r="J699" s="365"/>
      <c r="K699" s="367"/>
      <c r="L699" s="366"/>
      <c r="M699" s="368"/>
      <c r="N699" s="368"/>
      <c r="O699" s="368"/>
      <c r="P699" s="368"/>
    </row>
    <row r="700" spans="1:16" s="361" customFormat="1" ht="25.5" customHeight="1">
      <c r="A700" s="362"/>
      <c r="D700" s="346"/>
      <c r="E700" s="284"/>
      <c r="F700" s="359"/>
      <c r="G700" s="359"/>
      <c r="H700" s="374"/>
      <c r="I700" s="375"/>
      <c r="J700" s="365"/>
      <c r="K700" s="367"/>
      <c r="L700" s="366"/>
      <c r="M700" s="368"/>
      <c r="N700" s="368"/>
      <c r="O700" s="368"/>
      <c r="P700" s="368"/>
    </row>
    <row r="701" spans="1:16" s="361" customFormat="1" ht="25.5" customHeight="1">
      <c r="A701" s="362"/>
      <c r="D701" s="346"/>
      <c r="E701" s="284"/>
      <c r="F701" s="359"/>
      <c r="G701" s="359"/>
      <c r="H701" s="374"/>
      <c r="I701" s="375"/>
      <c r="J701" s="365"/>
      <c r="K701" s="367"/>
      <c r="L701" s="366"/>
      <c r="M701" s="368"/>
      <c r="N701" s="368"/>
      <c r="O701" s="368"/>
      <c r="P701" s="368"/>
    </row>
    <row r="702" spans="1:16" s="361" customFormat="1" ht="25.5" customHeight="1">
      <c r="A702" s="362"/>
      <c r="D702" s="346"/>
      <c r="E702" s="284"/>
      <c r="F702" s="359"/>
      <c r="G702" s="359"/>
      <c r="H702" s="374"/>
      <c r="I702" s="375"/>
      <c r="J702" s="365"/>
      <c r="K702" s="367"/>
      <c r="L702" s="366"/>
      <c r="M702" s="368"/>
      <c r="N702" s="368"/>
      <c r="O702" s="368"/>
      <c r="P702" s="368"/>
    </row>
    <row r="703" spans="1:16" s="361" customFormat="1" ht="25.5" customHeight="1">
      <c r="A703" s="362"/>
      <c r="D703" s="346"/>
      <c r="E703" s="284"/>
      <c r="F703" s="359"/>
      <c r="G703" s="359"/>
      <c r="H703" s="374"/>
      <c r="I703" s="375"/>
      <c r="J703" s="365"/>
      <c r="K703" s="367"/>
      <c r="L703" s="366"/>
      <c r="M703" s="368"/>
      <c r="N703" s="368"/>
      <c r="O703" s="368"/>
      <c r="P703" s="368"/>
    </row>
    <row r="704" spans="1:16" s="361" customFormat="1" ht="25.5" customHeight="1">
      <c r="A704" s="362"/>
      <c r="D704" s="346"/>
      <c r="E704" s="284"/>
      <c r="F704" s="359"/>
      <c r="G704" s="359"/>
      <c r="H704" s="374"/>
      <c r="I704" s="375"/>
      <c r="J704" s="365"/>
      <c r="K704" s="367"/>
      <c r="L704" s="366"/>
      <c r="M704" s="368"/>
      <c r="N704" s="368"/>
      <c r="O704" s="368"/>
      <c r="P704" s="368"/>
    </row>
    <row r="705" spans="1:16" s="361" customFormat="1" ht="25.5" customHeight="1">
      <c r="A705" s="362"/>
      <c r="D705" s="346"/>
      <c r="E705" s="284"/>
      <c r="F705" s="359"/>
      <c r="G705" s="359"/>
      <c r="H705" s="374"/>
      <c r="I705" s="375"/>
      <c r="J705" s="365"/>
      <c r="K705" s="367"/>
      <c r="L705" s="366"/>
      <c r="M705" s="368"/>
      <c r="N705" s="368"/>
      <c r="O705" s="368"/>
      <c r="P705" s="368"/>
    </row>
    <row r="706" spans="1:16" s="361" customFormat="1" ht="25.5" customHeight="1">
      <c r="A706" s="362"/>
      <c r="D706" s="346"/>
      <c r="E706" s="284"/>
      <c r="F706" s="359"/>
      <c r="G706" s="359"/>
      <c r="H706" s="374"/>
      <c r="I706" s="375"/>
      <c r="J706" s="365"/>
      <c r="K706" s="367"/>
      <c r="L706" s="366"/>
      <c r="M706" s="368"/>
      <c r="N706" s="368"/>
      <c r="O706" s="368"/>
      <c r="P706" s="368"/>
    </row>
    <row r="707" spans="1:16" s="361" customFormat="1" ht="25.5" customHeight="1">
      <c r="A707" s="362"/>
      <c r="D707" s="346"/>
      <c r="E707" s="284"/>
      <c r="F707" s="359"/>
      <c r="G707" s="359"/>
      <c r="H707" s="374"/>
      <c r="I707" s="375"/>
      <c r="J707" s="365"/>
      <c r="K707" s="367"/>
      <c r="L707" s="366"/>
      <c r="M707" s="368"/>
      <c r="N707" s="368"/>
      <c r="O707" s="368"/>
      <c r="P707" s="368"/>
    </row>
    <row r="708" spans="1:16" s="361" customFormat="1" ht="25.5" customHeight="1">
      <c r="A708" s="362"/>
      <c r="D708" s="346"/>
      <c r="E708" s="284"/>
      <c r="F708" s="359"/>
      <c r="G708" s="359"/>
      <c r="H708" s="374"/>
      <c r="I708" s="375"/>
      <c r="J708" s="365"/>
      <c r="K708" s="367"/>
      <c r="L708" s="366"/>
      <c r="M708" s="368"/>
      <c r="N708" s="368"/>
      <c r="O708" s="368"/>
      <c r="P708" s="368"/>
    </row>
    <row r="709" spans="1:16" s="361" customFormat="1" ht="25.5" customHeight="1">
      <c r="A709" s="362"/>
      <c r="D709" s="346"/>
      <c r="E709" s="284"/>
      <c r="F709" s="359"/>
      <c r="G709" s="359"/>
      <c r="H709" s="374"/>
      <c r="I709" s="375"/>
      <c r="J709" s="365"/>
      <c r="K709" s="367"/>
      <c r="L709" s="366"/>
      <c r="M709" s="368"/>
      <c r="N709" s="368"/>
      <c r="O709" s="368"/>
      <c r="P709" s="368"/>
    </row>
    <row r="710" spans="1:16" s="361" customFormat="1" ht="25.5" customHeight="1">
      <c r="A710" s="362"/>
      <c r="D710" s="346"/>
      <c r="E710" s="284"/>
      <c r="F710" s="359"/>
      <c r="G710" s="359"/>
      <c r="H710" s="374"/>
      <c r="I710" s="375"/>
      <c r="J710" s="365"/>
      <c r="K710" s="367"/>
      <c r="L710" s="366"/>
      <c r="M710" s="368"/>
      <c r="N710" s="368"/>
      <c r="O710" s="368"/>
      <c r="P710" s="368"/>
    </row>
    <row r="711" spans="1:16" s="361" customFormat="1" ht="25.5" customHeight="1">
      <c r="A711" s="362"/>
      <c r="D711" s="346"/>
      <c r="E711" s="284"/>
      <c r="F711" s="359"/>
      <c r="G711" s="359"/>
      <c r="H711" s="374"/>
      <c r="I711" s="375"/>
      <c r="J711" s="365"/>
      <c r="K711" s="367"/>
      <c r="L711" s="366"/>
      <c r="M711" s="368"/>
      <c r="N711" s="368"/>
      <c r="O711" s="368"/>
      <c r="P711" s="368"/>
    </row>
    <row r="712" spans="1:16" s="361" customFormat="1" ht="25.5" customHeight="1">
      <c r="A712" s="362"/>
      <c r="D712" s="346"/>
      <c r="E712" s="284"/>
      <c r="F712" s="359"/>
      <c r="G712" s="359"/>
      <c r="H712" s="374"/>
      <c r="I712" s="375"/>
      <c r="J712" s="365"/>
      <c r="K712" s="367"/>
      <c r="L712" s="366"/>
      <c r="M712" s="368"/>
      <c r="N712" s="368"/>
      <c r="O712" s="368"/>
      <c r="P712" s="368"/>
    </row>
    <row r="713" spans="1:16" s="361" customFormat="1" ht="25.5" customHeight="1">
      <c r="A713" s="362"/>
      <c r="D713" s="346"/>
      <c r="E713" s="284"/>
      <c r="F713" s="359"/>
      <c r="G713" s="359"/>
      <c r="H713" s="374"/>
      <c r="I713" s="375"/>
      <c r="J713" s="365"/>
      <c r="K713" s="367"/>
      <c r="L713" s="366"/>
      <c r="M713" s="368"/>
      <c r="N713" s="368"/>
      <c r="O713" s="368"/>
      <c r="P713" s="368"/>
    </row>
    <row r="714" spans="1:16" s="361" customFormat="1" ht="25.5" customHeight="1">
      <c r="A714" s="362"/>
      <c r="D714" s="346"/>
      <c r="E714" s="284"/>
      <c r="F714" s="359"/>
      <c r="G714" s="359"/>
      <c r="H714" s="374"/>
      <c r="I714" s="375"/>
      <c r="J714" s="365"/>
      <c r="K714" s="367"/>
      <c r="L714" s="366"/>
      <c r="M714" s="368"/>
      <c r="N714" s="368"/>
      <c r="O714" s="368"/>
      <c r="P714" s="368"/>
    </row>
    <row r="715" spans="1:16" s="361" customFormat="1" ht="25.5" customHeight="1">
      <c r="A715" s="362"/>
      <c r="D715" s="346"/>
      <c r="E715" s="284"/>
      <c r="F715" s="359"/>
      <c r="G715" s="359"/>
      <c r="H715" s="374"/>
      <c r="I715" s="375"/>
      <c r="J715" s="365"/>
      <c r="K715" s="367"/>
      <c r="L715" s="366"/>
      <c r="M715" s="368"/>
      <c r="N715" s="368"/>
      <c r="O715" s="368"/>
      <c r="P715" s="368"/>
    </row>
    <row r="716" spans="1:16" s="361" customFormat="1" ht="25.5" customHeight="1">
      <c r="A716" s="362"/>
      <c r="D716" s="346"/>
      <c r="E716" s="284"/>
      <c r="F716" s="359"/>
      <c r="G716" s="359"/>
      <c r="H716" s="374"/>
      <c r="I716" s="375"/>
      <c r="J716" s="365"/>
      <c r="K716" s="367"/>
      <c r="L716" s="366"/>
      <c r="M716" s="368"/>
      <c r="N716" s="368"/>
      <c r="O716" s="368"/>
      <c r="P716" s="368"/>
    </row>
    <row r="717" spans="1:16" s="361" customFormat="1" ht="25.5" customHeight="1">
      <c r="A717" s="362"/>
      <c r="D717" s="346"/>
      <c r="E717" s="284"/>
      <c r="F717" s="359"/>
      <c r="G717" s="359"/>
      <c r="H717" s="374"/>
      <c r="I717" s="375"/>
      <c r="J717" s="365"/>
      <c r="K717" s="367"/>
      <c r="L717" s="366"/>
      <c r="M717" s="368"/>
      <c r="N717" s="368"/>
      <c r="O717" s="368"/>
      <c r="P717" s="368"/>
    </row>
    <row r="718" spans="1:16" s="361" customFormat="1" ht="25.5" customHeight="1">
      <c r="A718" s="362"/>
      <c r="D718" s="346"/>
      <c r="E718" s="284"/>
      <c r="F718" s="359"/>
      <c r="G718" s="359"/>
      <c r="H718" s="374"/>
      <c r="I718" s="375"/>
      <c r="J718" s="365"/>
      <c r="K718" s="367"/>
      <c r="L718" s="366"/>
      <c r="M718" s="368"/>
      <c r="N718" s="368"/>
      <c r="O718" s="368"/>
      <c r="P718" s="368"/>
    </row>
    <row r="719" spans="1:16" s="361" customFormat="1" ht="25.5" customHeight="1">
      <c r="A719" s="362"/>
      <c r="D719" s="346"/>
      <c r="E719" s="284"/>
      <c r="F719" s="359"/>
      <c r="G719" s="359"/>
      <c r="H719" s="374"/>
      <c r="I719" s="375"/>
      <c r="J719" s="365"/>
      <c r="K719" s="367"/>
      <c r="L719" s="366"/>
      <c r="M719" s="368"/>
      <c r="N719" s="368"/>
      <c r="O719" s="368"/>
      <c r="P719" s="368"/>
    </row>
    <row r="720" spans="1:16" s="361" customFormat="1" ht="25.5" customHeight="1">
      <c r="A720" s="362"/>
      <c r="D720" s="346"/>
      <c r="E720" s="284"/>
      <c r="F720" s="359"/>
      <c r="G720" s="359"/>
      <c r="H720" s="374"/>
      <c r="I720" s="375"/>
      <c r="J720" s="365"/>
      <c r="K720" s="367"/>
      <c r="L720" s="366"/>
      <c r="M720" s="368"/>
      <c r="N720" s="368"/>
      <c r="O720" s="368"/>
      <c r="P720" s="368"/>
    </row>
    <row r="721" spans="1:16" s="361" customFormat="1" ht="25.5" customHeight="1">
      <c r="A721" s="362"/>
      <c r="D721" s="346"/>
      <c r="E721" s="284"/>
      <c r="F721" s="359"/>
      <c r="G721" s="359"/>
      <c r="H721" s="374"/>
      <c r="I721" s="375"/>
      <c r="J721" s="365"/>
      <c r="K721" s="367"/>
      <c r="L721" s="366"/>
      <c r="M721" s="368"/>
      <c r="N721" s="368"/>
      <c r="O721" s="368"/>
      <c r="P721" s="368"/>
    </row>
    <row r="722" spans="1:16" s="361" customFormat="1" ht="25.5" customHeight="1">
      <c r="A722" s="362"/>
      <c r="D722" s="346"/>
      <c r="E722" s="284"/>
      <c r="F722" s="359"/>
      <c r="G722" s="359"/>
      <c r="H722" s="374"/>
      <c r="I722" s="375"/>
      <c r="J722" s="365"/>
      <c r="K722" s="367"/>
      <c r="L722" s="366"/>
      <c r="M722" s="368"/>
      <c r="N722" s="368"/>
      <c r="O722" s="368"/>
      <c r="P722" s="368"/>
    </row>
    <row r="723" spans="1:16" s="361" customFormat="1" ht="25.5" customHeight="1">
      <c r="A723" s="362"/>
      <c r="D723" s="346"/>
      <c r="E723" s="284"/>
      <c r="F723" s="359"/>
      <c r="G723" s="359"/>
      <c r="H723" s="374"/>
      <c r="I723" s="375"/>
      <c r="J723" s="365"/>
      <c r="K723" s="367"/>
      <c r="L723" s="366"/>
      <c r="M723" s="368"/>
      <c r="N723" s="368"/>
      <c r="O723" s="368"/>
      <c r="P723" s="368"/>
    </row>
    <row r="724" spans="1:16" s="361" customFormat="1" ht="25.5" customHeight="1">
      <c r="A724" s="362"/>
      <c r="D724" s="346"/>
      <c r="E724" s="284"/>
      <c r="F724" s="359"/>
      <c r="G724" s="359"/>
      <c r="H724" s="374"/>
      <c r="I724" s="375"/>
      <c r="J724" s="365"/>
      <c r="K724" s="367"/>
      <c r="L724" s="366"/>
      <c r="M724" s="368"/>
      <c r="N724" s="368"/>
      <c r="O724" s="368"/>
      <c r="P724" s="368"/>
    </row>
    <row r="725" spans="1:16" s="361" customFormat="1" ht="25.5" customHeight="1">
      <c r="A725" s="362"/>
      <c r="D725" s="346"/>
      <c r="E725" s="284"/>
      <c r="F725" s="359"/>
      <c r="G725" s="359"/>
      <c r="H725" s="374"/>
      <c r="I725" s="375"/>
      <c r="J725" s="365"/>
      <c r="K725" s="367"/>
      <c r="L725" s="366"/>
      <c r="M725" s="368"/>
      <c r="N725" s="368"/>
      <c r="O725" s="368"/>
      <c r="P725" s="368"/>
    </row>
    <row r="726" spans="1:16" s="361" customFormat="1" ht="25.5" customHeight="1">
      <c r="A726" s="362"/>
      <c r="D726" s="346"/>
      <c r="E726" s="284"/>
      <c r="F726" s="359"/>
      <c r="G726" s="359"/>
      <c r="H726" s="374"/>
      <c r="I726" s="375"/>
      <c r="J726" s="365"/>
      <c r="K726" s="367"/>
      <c r="L726" s="366"/>
      <c r="M726" s="368"/>
      <c r="N726" s="368"/>
      <c r="O726" s="368"/>
      <c r="P726" s="368"/>
    </row>
    <row r="727" spans="1:16" s="361" customFormat="1" ht="25.5" customHeight="1">
      <c r="A727" s="362"/>
      <c r="D727" s="346"/>
      <c r="E727" s="284"/>
      <c r="F727" s="359"/>
      <c r="G727" s="359"/>
      <c r="H727" s="374"/>
      <c r="I727" s="375"/>
      <c r="J727" s="365"/>
      <c r="K727" s="367"/>
      <c r="L727" s="366"/>
      <c r="M727" s="368"/>
      <c r="N727" s="368"/>
      <c r="O727" s="368"/>
      <c r="P727" s="368"/>
    </row>
    <row r="728" spans="1:16" s="361" customFormat="1" ht="25.5" customHeight="1">
      <c r="A728" s="362"/>
      <c r="D728" s="346"/>
      <c r="E728" s="284"/>
      <c r="F728" s="359"/>
      <c r="G728" s="359"/>
      <c r="H728" s="374"/>
      <c r="I728" s="375"/>
      <c r="J728" s="365"/>
      <c r="K728" s="367"/>
      <c r="L728" s="366"/>
      <c r="M728" s="368"/>
      <c r="N728" s="368"/>
      <c r="O728" s="368"/>
      <c r="P728" s="368"/>
    </row>
    <row r="729" spans="1:16" s="361" customFormat="1" ht="25.5" customHeight="1">
      <c r="A729" s="362"/>
      <c r="D729" s="346"/>
      <c r="E729" s="284"/>
      <c r="F729" s="359"/>
      <c r="G729" s="359"/>
      <c r="H729" s="374"/>
      <c r="I729" s="375"/>
      <c r="J729" s="365"/>
      <c r="K729" s="367"/>
      <c r="L729" s="366"/>
      <c r="M729" s="368"/>
      <c r="N729" s="368"/>
      <c r="O729" s="368"/>
      <c r="P729" s="368"/>
    </row>
    <row r="730" spans="1:16" s="361" customFormat="1" ht="25.5" customHeight="1">
      <c r="A730" s="362"/>
      <c r="D730" s="346"/>
      <c r="E730" s="284"/>
      <c r="F730" s="359"/>
      <c r="G730" s="359"/>
      <c r="H730" s="374"/>
      <c r="I730" s="375"/>
      <c r="J730" s="365"/>
      <c r="K730" s="367"/>
      <c r="L730" s="366"/>
      <c r="M730" s="368"/>
      <c r="N730" s="368"/>
      <c r="O730" s="368"/>
      <c r="P730" s="368"/>
    </row>
    <row r="731" spans="1:16" s="361" customFormat="1" ht="25.5" customHeight="1">
      <c r="A731" s="362"/>
      <c r="D731" s="346"/>
      <c r="E731" s="284"/>
      <c r="F731" s="359"/>
      <c r="G731" s="359"/>
      <c r="H731" s="374"/>
      <c r="I731" s="375"/>
      <c r="J731" s="365"/>
      <c r="K731" s="367"/>
      <c r="L731" s="366"/>
      <c r="M731" s="368"/>
      <c r="N731" s="368"/>
      <c r="O731" s="368"/>
      <c r="P731" s="368"/>
    </row>
    <row r="732" spans="1:16" s="361" customFormat="1" ht="25.5" customHeight="1">
      <c r="A732" s="362"/>
      <c r="D732" s="346"/>
      <c r="E732" s="284"/>
      <c r="F732" s="359"/>
      <c r="G732" s="359"/>
      <c r="H732" s="374"/>
      <c r="I732" s="375"/>
      <c r="J732" s="365"/>
      <c r="K732" s="367"/>
      <c r="L732" s="366"/>
      <c r="M732" s="368"/>
      <c r="N732" s="368"/>
      <c r="O732" s="368"/>
      <c r="P732" s="368"/>
    </row>
    <row r="733" spans="1:16" s="361" customFormat="1" ht="25.5" customHeight="1">
      <c r="A733" s="362"/>
      <c r="D733" s="346"/>
      <c r="E733" s="284"/>
      <c r="F733" s="359"/>
      <c r="G733" s="359"/>
      <c r="H733" s="374"/>
      <c r="I733" s="375"/>
      <c r="J733" s="365"/>
      <c r="K733" s="367"/>
      <c r="L733" s="366"/>
      <c r="M733" s="368"/>
      <c r="N733" s="368"/>
      <c r="O733" s="368"/>
      <c r="P733" s="368"/>
    </row>
    <row r="734" spans="1:16" s="361" customFormat="1" ht="25.5" customHeight="1">
      <c r="A734" s="362"/>
      <c r="D734" s="346"/>
      <c r="E734" s="284"/>
      <c r="F734" s="359"/>
      <c r="G734" s="359"/>
      <c r="H734" s="374"/>
      <c r="I734" s="375"/>
      <c r="J734" s="365"/>
      <c r="K734" s="367"/>
      <c r="L734" s="366"/>
      <c r="M734" s="368"/>
      <c r="N734" s="368"/>
      <c r="O734" s="368"/>
      <c r="P734" s="368"/>
    </row>
    <row r="735" spans="1:16" s="361" customFormat="1" ht="25.5" customHeight="1">
      <c r="A735" s="362"/>
      <c r="D735" s="346"/>
      <c r="E735" s="284"/>
      <c r="F735" s="359"/>
      <c r="G735" s="359"/>
      <c r="H735" s="374"/>
      <c r="I735" s="375"/>
      <c r="J735" s="365"/>
      <c r="K735" s="367"/>
      <c r="L735" s="366"/>
      <c r="M735" s="368"/>
      <c r="N735" s="368"/>
      <c r="O735" s="368"/>
      <c r="P735" s="368"/>
    </row>
    <row r="736" spans="1:16" s="361" customFormat="1" ht="25.5" customHeight="1">
      <c r="A736" s="362"/>
      <c r="D736" s="346"/>
      <c r="E736" s="284"/>
      <c r="F736" s="359"/>
      <c r="G736" s="359"/>
      <c r="H736" s="374"/>
      <c r="I736" s="375"/>
      <c r="J736" s="365"/>
      <c r="K736" s="367"/>
      <c r="L736" s="366"/>
      <c r="M736" s="368"/>
      <c r="N736" s="368"/>
      <c r="O736" s="368"/>
      <c r="P736" s="368"/>
    </row>
    <row r="737" spans="1:16" s="361" customFormat="1" ht="25.5" customHeight="1">
      <c r="A737" s="362"/>
      <c r="D737" s="346"/>
      <c r="E737" s="284"/>
      <c r="F737" s="359"/>
      <c r="G737" s="359"/>
      <c r="H737" s="374"/>
      <c r="I737" s="375"/>
      <c r="J737" s="365"/>
      <c r="K737" s="367"/>
      <c r="L737" s="366"/>
      <c r="M737" s="368"/>
      <c r="N737" s="368"/>
      <c r="O737" s="368"/>
      <c r="P737" s="368"/>
    </row>
    <row r="738" spans="1:16" s="361" customFormat="1" ht="25.5" customHeight="1">
      <c r="A738" s="362"/>
      <c r="D738" s="346"/>
      <c r="E738" s="284"/>
      <c r="F738" s="359"/>
      <c r="G738" s="359"/>
      <c r="H738" s="374"/>
      <c r="I738" s="375"/>
      <c r="J738" s="365"/>
      <c r="K738" s="367"/>
      <c r="L738" s="366"/>
      <c r="M738" s="368"/>
      <c r="N738" s="368"/>
      <c r="O738" s="368"/>
      <c r="P738" s="368"/>
    </row>
    <row r="739" spans="1:16" s="361" customFormat="1" ht="25.5" customHeight="1">
      <c r="A739" s="362"/>
      <c r="D739" s="346"/>
      <c r="E739" s="284"/>
      <c r="F739" s="359"/>
      <c r="G739" s="359"/>
      <c r="H739" s="374"/>
      <c r="I739" s="375"/>
      <c r="J739" s="365"/>
      <c r="K739" s="367"/>
      <c r="L739" s="366"/>
      <c r="M739" s="368"/>
      <c r="N739" s="368"/>
      <c r="O739" s="368"/>
      <c r="P739" s="368"/>
    </row>
    <row r="740" spans="1:16" s="361" customFormat="1" ht="25.5" customHeight="1">
      <c r="A740" s="362"/>
      <c r="D740" s="346"/>
      <c r="E740" s="284"/>
      <c r="F740" s="359"/>
      <c r="G740" s="359"/>
      <c r="H740" s="374"/>
      <c r="I740" s="375"/>
      <c r="J740" s="365"/>
      <c r="K740" s="367"/>
      <c r="L740" s="366"/>
      <c r="M740" s="368"/>
      <c r="N740" s="368"/>
      <c r="O740" s="368"/>
      <c r="P740" s="368"/>
    </row>
    <row r="741" spans="1:16" s="361" customFormat="1" ht="25.5" customHeight="1">
      <c r="A741" s="362"/>
      <c r="D741" s="346"/>
      <c r="E741" s="284"/>
      <c r="F741" s="359"/>
      <c r="G741" s="359"/>
      <c r="H741" s="374"/>
      <c r="I741" s="375"/>
      <c r="J741" s="365"/>
      <c r="K741" s="367"/>
      <c r="L741" s="366"/>
      <c r="M741" s="368"/>
      <c r="N741" s="368"/>
      <c r="O741" s="368"/>
      <c r="P741" s="368"/>
    </row>
    <row r="742" spans="1:16" s="361" customFormat="1" ht="25.5" customHeight="1">
      <c r="A742" s="362"/>
      <c r="D742" s="346"/>
      <c r="E742" s="284"/>
      <c r="F742" s="359"/>
      <c r="G742" s="359"/>
      <c r="H742" s="374"/>
      <c r="I742" s="375"/>
      <c r="J742" s="365"/>
      <c r="K742" s="367"/>
      <c r="L742" s="366"/>
      <c r="M742" s="368"/>
      <c r="N742" s="368"/>
      <c r="O742" s="368"/>
      <c r="P742" s="368"/>
    </row>
    <row r="743" spans="1:16" s="361" customFormat="1" ht="25.5" customHeight="1">
      <c r="A743" s="362"/>
      <c r="D743" s="346"/>
      <c r="E743" s="284"/>
      <c r="F743" s="359"/>
      <c r="G743" s="359"/>
      <c r="H743" s="374"/>
      <c r="I743" s="375"/>
      <c r="J743" s="365"/>
      <c r="K743" s="367"/>
      <c r="L743" s="366"/>
      <c r="M743" s="368"/>
      <c r="N743" s="368"/>
      <c r="O743" s="368"/>
      <c r="P743" s="368"/>
    </row>
    <row r="744" spans="1:16" s="361" customFormat="1" ht="25.5" customHeight="1">
      <c r="A744" s="362"/>
      <c r="D744" s="346"/>
      <c r="E744" s="284"/>
      <c r="F744" s="359"/>
      <c r="G744" s="359"/>
      <c r="H744" s="374"/>
      <c r="I744" s="375"/>
      <c r="J744" s="365"/>
      <c r="K744" s="367"/>
      <c r="L744" s="366"/>
      <c r="M744" s="368"/>
      <c r="N744" s="368"/>
      <c r="O744" s="368"/>
      <c r="P744" s="368"/>
    </row>
    <row r="745" spans="1:16" s="361" customFormat="1" ht="25.5" customHeight="1">
      <c r="A745" s="362"/>
      <c r="D745" s="346"/>
      <c r="E745" s="284"/>
      <c r="F745" s="359"/>
      <c r="G745" s="359"/>
      <c r="H745" s="374"/>
      <c r="I745" s="375"/>
      <c r="J745" s="365"/>
      <c r="K745" s="367"/>
      <c r="L745" s="366"/>
      <c r="M745" s="368"/>
      <c r="N745" s="368"/>
      <c r="O745" s="368"/>
      <c r="P745" s="368"/>
    </row>
    <row r="746" spans="1:16" s="361" customFormat="1" ht="25.5" customHeight="1">
      <c r="A746" s="362"/>
      <c r="D746" s="346"/>
      <c r="E746" s="284"/>
      <c r="F746" s="359"/>
      <c r="G746" s="359"/>
      <c r="H746" s="374"/>
      <c r="I746" s="375"/>
      <c r="J746" s="365"/>
      <c r="K746" s="367"/>
      <c r="L746" s="366"/>
      <c r="M746" s="368"/>
      <c r="N746" s="368"/>
      <c r="O746" s="368"/>
      <c r="P746" s="368"/>
    </row>
    <row r="747" spans="1:16" s="361" customFormat="1" ht="25.5" customHeight="1">
      <c r="A747" s="362"/>
      <c r="D747" s="346"/>
      <c r="E747" s="284"/>
      <c r="F747" s="359"/>
      <c r="G747" s="359"/>
      <c r="H747" s="374"/>
      <c r="I747" s="375"/>
      <c r="J747" s="365"/>
      <c r="K747" s="367"/>
      <c r="L747" s="366"/>
      <c r="M747" s="368"/>
      <c r="N747" s="368"/>
      <c r="O747" s="368"/>
      <c r="P747" s="368"/>
    </row>
    <row r="748" spans="1:16" s="361" customFormat="1" ht="25.5" customHeight="1">
      <c r="A748" s="362"/>
      <c r="D748" s="346"/>
      <c r="E748" s="284"/>
      <c r="F748" s="359"/>
      <c r="G748" s="359"/>
      <c r="H748" s="374"/>
      <c r="I748" s="375"/>
      <c r="J748" s="365"/>
      <c r="K748" s="367"/>
      <c r="L748" s="366"/>
      <c r="M748" s="368"/>
      <c r="N748" s="368"/>
      <c r="O748" s="368"/>
      <c r="P748" s="368"/>
    </row>
    <row r="749" spans="1:16" s="361" customFormat="1" ht="25.5" customHeight="1">
      <c r="A749" s="362"/>
      <c r="D749" s="346"/>
      <c r="E749" s="284"/>
      <c r="F749" s="359"/>
      <c r="G749" s="359"/>
      <c r="H749" s="374"/>
      <c r="I749" s="375"/>
      <c r="J749" s="365"/>
      <c r="K749" s="367"/>
      <c r="L749" s="366"/>
      <c r="M749" s="368"/>
      <c r="N749" s="368"/>
      <c r="O749" s="368"/>
      <c r="P749" s="368"/>
    </row>
    <row r="750" spans="1:16" s="361" customFormat="1" ht="25.5" customHeight="1">
      <c r="A750" s="362"/>
      <c r="D750" s="346"/>
      <c r="E750" s="284"/>
      <c r="F750" s="359"/>
      <c r="G750" s="359"/>
      <c r="H750" s="374"/>
      <c r="I750" s="375"/>
      <c r="J750" s="365"/>
      <c r="K750" s="367"/>
      <c r="L750" s="366"/>
      <c r="M750" s="368"/>
      <c r="N750" s="368"/>
      <c r="O750" s="368"/>
      <c r="P750" s="368"/>
    </row>
    <row r="751" spans="1:16" s="361" customFormat="1" ht="25.5" customHeight="1">
      <c r="A751" s="362"/>
      <c r="D751" s="346"/>
      <c r="E751" s="284"/>
      <c r="F751" s="359"/>
      <c r="G751" s="359"/>
      <c r="H751" s="374"/>
      <c r="I751" s="375"/>
      <c r="J751" s="365"/>
      <c r="K751" s="367"/>
      <c r="L751" s="366"/>
      <c r="M751" s="368"/>
      <c r="N751" s="368"/>
      <c r="O751" s="368"/>
      <c r="P751" s="368"/>
    </row>
    <row r="752" spans="1:16" s="361" customFormat="1" ht="25.5" customHeight="1">
      <c r="A752" s="362"/>
      <c r="D752" s="346"/>
      <c r="E752" s="284"/>
      <c r="F752" s="359"/>
      <c r="G752" s="359"/>
      <c r="H752" s="374"/>
      <c r="I752" s="375"/>
      <c r="J752" s="365"/>
      <c r="K752" s="367"/>
      <c r="L752" s="366"/>
      <c r="M752" s="368"/>
      <c r="N752" s="368"/>
      <c r="O752" s="368"/>
      <c r="P752" s="368"/>
    </row>
    <row r="753" spans="1:16" s="361" customFormat="1" ht="25.5" customHeight="1">
      <c r="A753" s="362"/>
      <c r="D753" s="346"/>
      <c r="E753" s="284"/>
      <c r="F753" s="359"/>
      <c r="G753" s="359"/>
      <c r="H753" s="374"/>
      <c r="I753" s="375"/>
      <c r="J753" s="365"/>
      <c r="K753" s="367"/>
      <c r="L753" s="366"/>
      <c r="M753" s="368"/>
      <c r="N753" s="368"/>
      <c r="O753" s="368"/>
      <c r="P753" s="368"/>
    </row>
    <row r="754" spans="1:16" s="361" customFormat="1" ht="25.5" customHeight="1">
      <c r="A754" s="362"/>
      <c r="D754" s="346"/>
      <c r="E754" s="284"/>
      <c r="F754" s="359"/>
      <c r="G754" s="359"/>
      <c r="H754" s="374"/>
      <c r="I754" s="375"/>
      <c r="J754" s="365"/>
      <c r="K754" s="367"/>
      <c r="L754" s="366"/>
      <c r="M754" s="368"/>
      <c r="N754" s="368"/>
      <c r="O754" s="368"/>
      <c r="P754" s="368"/>
    </row>
    <row r="755" spans="1:16" s="361" customFormat="1" ht="25.5" customHeight="1">
      <c r="A755" s="362"/>
      <c r="D755" s="346"/>
      <c r="E755" s="284"/>
      <c r="F755" s="359"/>
      <c r="G755" s="359"/>
      <c r="H755" s="374"/>
      <c r="I755" s="375"/>
      <c r="J755" s="365"/>
      <c r="K755" s="367"/>
      <c r="L755" s="366"/>
      <c r="M755" s="368"/>
      <c r="N755" s="368"/>
      <c r="O755" s="368"/>
      <c r="P755" s="368"/>
    </row>
    <row r="756" spans="1:16" s="361" customFormat="1" ht="25.5" customHeight="1">
      <c r="A756" s="362"/>
      <c r="D756" s="346"/>
      <c r="E756" s="284"/>
      <c r="F756" s="359"/>
      <c r="G756" s="359"/>
      <c r="H756" s="374"/>
      <c r="I756" s="375"/>
      <c r="J756" s="365"/>
      <c r="K756" s="367"/>
      <c r="L756" s="366"/>
      <c r="M756" s="368"/>
      <c r="N756" s="368"/>
      <c r="O756" s="368"/>
      <c r="P756" s="368"/>
    </row>
    <row r="757" spans="1:16" s="361" customFormat="1" ht="25.5" customHeight="1">
      <c r="A757" s="362"/>
      <c r="D757" s="346"/>
      <c r="E757" s="284"/>
      <c r="F757" s="359"/>
      <c r="G757" s="359"/>
      <c r="H757" s="374"/>
      <c r="I757" s="375"/>
      <c r="J757" s="365"/>
      <c r="K757" s="367"/>
      <c r="L757" s="366"/>
      <c r="M757" s="368"/>
      <c r="N757" s="368"/>
      <c r="O757" s="368"/>
      <c r="P757" s="368"/>
    </row>
    <row r="758" spans="1:16" s="361" customFormat="1" ht="25.5" customHeight="1">
      <c r="A758" s="362"/>
      <c r="D758" s="346"/>
      <c r="E758" s="284"/>
      <c r="F758" s="359"/>
      <c r="G758" s="359"/>
      <c r="H758" s="374"/>
      <c r="I758" s="375"/>
      <c r="J758" s="365"/>
      <c r="K758" s="367"/>
      <c r="L758" s="366"/>
      <c r="M758" s="368"/>
      <c r="N758" s="368"/>
      <c r="O758" s="368"/>
      <c r="P758" s="368"/>
    </row>
    <row r="759" spans="1:16" s="361" customFormat="1" ht="25.5" customHeight="1">
      <c r="A759" s="362"/>
      <c r="D759" s="346"/>
      <c r="E759" s="284"/>
      <c r="F759" s="359"/>
      <c r="G759" s="359"/>
      <c r="H759" s="374"/>
      <c r="I759" s="375"/>
      <c r="J759" s="365"/>
      <c r="K759" s="367"/>
      <c r="L759" s="366"/>
      <c r="M759" s="368"/>
      <c r="N759" s="368"/>
      <c r="O759" s="368"/>
      <c r="P759" s="368"/>
    </row>
    <row r="760" spans="1:16" s="361" customFormat="1" ht="25.5" customHeight="1">
      <c r="A760" s="362"/>
      <c r="D760" s="346"/>
      <c r="E760" s="284"/>
      <c r="F760" s="359"/>
      <c r="G760" s="359"/>
      <c r="H760" s="374"/>
      <c r="I760" s="375"/>
      <c r="J760" s="365"/>
      <c r="K760" s="367"/>
      <c r="L760" s="366"/>
      <c r="M760" s="368"/>
      <c r="N760" s="368"/>
      <c r="O760" s="368"/>
      <c r="P760" s="368"/>
    </row>
    <row r="761" spans="1:16" s="361" customFormat="1" ht="25.5" customHeight="1">
      <c r="A761" s="362"/>
      <c r="D761" s="346"/>
      <c r="E761" s="284"/>
      <c r="F761" s="359"/>
      <c r="G761" s="359"/>
      <c r="H761" s="374"/>
      <c r="I761" s="375"/>
      <c r="J761" s="365"/>
      <c r="K761" s="367"/>
      <c r="L761" s="366"/>
      <c r="M761" s="368"/>
      <c r="N761" s="368"/>
      <c r="O761" s="368"/>
      <c r="P761" s="368"/>
    </row>
    <row r="762" spans="1:16" s="361" customFormat="1" ht="25.5" customHeight="1">
      <c r="A762" s="362"/>
      <c r="D762" s="346"/>
      <c r="E762" s="284"/>
      <c r="F762" s="359"/>
      <c r="G762" s="359"/>
      <c r="H762" s="374"/>
      <c r="I762" s="375"/>
      <c r="J762" s="365"/>
      <c r="K762" s="367"/>
      <c r="L762" s="366"/>
      <c r="M762" s="368"/>
      <c r="N762" s="368"/>
      <c r="O762" s="368"/>
      <c r="P762" s="368"/>
    </row>
    <row r="763" spans="1:16" s="361" customFormat="1" ht="25.5" customHeight="1">
      <c r="A763" s="362"/>
      <c r="D763" s="346"/>
      <c r="E763" s="284"/>
      <c r="F763" s="359"/>
      <c r="G763" s="359"/>
      <c r="H763" s="374"/>
      <c r="I763" s="375"/>
      <c r="J763" s="365"/>
      <c r="K763" s="367"/>
      <c r="L763" s="366"/>
      <c r="M763" s="368"/>
      <c r="N763" s="368"/>
      <c r="O763" s="368"/>
      <c r="P763" s="368"/>
    </row>
    <row r="764" spans="1:16" s="361" customFormat="1" ht="25.5" customHeight="1">
      <c r="A764" s="362"/>
      <c r="D764" s="346"/>
      <c r="E764" s="284"/>
      <c r="F764" s="359"/>
      <c r="G764" s="359"/>
      <c r="H764" s="374"/>
      <c r="I764" s="375"/>
      <c r="J764" s="365"/>
      <c r="K764" s="367"/>
      <c r="L764" s="366"/>
      <c r="M764" s="368"/>
      <c r="N764" s="368"/>
      <c r="O764" s="368"/>
      <c r="P764" s="368"/>
    </row>
    <row r="765" spans="1:16" s="361" customFormat="1" ht="25.5" customHeight="1">
      <c r="A765" s="362"/>
      <c r="D765" s="346"/>
      <c r="E765" s="284"/>
      <c r="F765" s="359"/>
      <c r="G765" s="359"/>
      <c r="H765" s="374"/>
      <c r="I765" s="375"/>
      <c r="J765" s="365"/>
      <c r="K765" s="367"/>
      <c r="L765" s="366"/>
      <c r="M765" s="368"/>
      <c r="N765" s="368"/>
      <c r="O765" s="368"/>
      <c r="P765" s="368"/>
    </row>
    <row r="766" spans="1:16" s="361" customFormat="1" ht="25.5" customHeight="1">
      <c r="A766" s="362"/>
      <c r="D766" s="346"/>
      <c r="E766" s="284"/>
      <c r="F766" s="359"/>
      <c r="G766" s="359"/>
      <c r="H766" s="374"/>
      <c r="I766" s="375"/>
      <c r="J766" s="365"/>
      <c r="K766" s="367"/>
      <c r="L766" s="366"/>
      <c r="M766" s="368"/>
      <c r="N766" s="368"/>
      <c r="O766" s="368"/>
      <c r="P766" s="368"/>
    </row>
    <row r="767" spans="1:16" s="361" customFormat="1" ht="25.5" customHeight="1">
      <c r="A767" s="362"/>
      <c r="D767" s="346"/>
      <c r="E767" s="284"/>
      <c r="F767" s="359"/>
      <c r="G767" s="359"/>
      <c r="H767" s="374"/>
      <c r="I767" s="375"/>
      <c r="J767" s="365"/>
      <c r="K767" s="367"/>
      <c r="L767" s="366"/>
      <c r="M767" s="368"/>
      <c r="N767" s="368"/>
      <c r="O767" s="368"/>
      <c r="P767" s="368"/>
    </row>
    <row r="768" spans="1:16" s="361" customFormat="1" ht="25.5" customHeight="1">
      <c r="A768" s="362"/>
      <c r="D768" s="346"/>
      <c r="E768" s="284"/>
      <c r="F768" s="359"/>
      <c r="G768" s="359"/>
      <c r="H768" s="374"/>
      <c r="I768" s="375"/>
      <c r="J768" s="365"/>
      <c r="K768" s="367"/>
      <c r="L768" s="366"/>
      <c r="M768" s="368"/>
      <c r="N768" s="368"/>
      <c r="O768" s="368"/>
      <c r="P768" s="368"/>
    </row>
    <row r="769" spans="1:16" s="361" customFormat="1" ht="25.5" customHeight="1">
      <c r="A769" s="362"/>
      <c r="D769" s="346"/>
      <c r="E769" s="284"/>
      <c r="F769" s="359"/>
      <c r="G769" s="359"/>
      <c r="H769" s="374"/>
      <c r="I769" s="375"/>
      <c r="J769" s="365"/>
      <c r="K769" s="367"/>
      <c r="L769" s="366"/>
      <c r="M769" s="368"/>
      <c r="N769" s="368"/>
      <c r="O769" s="368"/>
      <c r="P769" s="368"/>
    </row>
    <row r="770" spans="1:16" s="361" customFormat="1" ht="25.5" customHeight="1">
      <c r="A770" s="362"/>
      <c r="D770" s="346"/>
      <c r="E770" s="284"/>
      <c r="F770" s="359"/>
      <c r="G770" s="359"/>
      <c r="H770" s="374"/>
      <c r="I770" s="375"/>
      <c r="J770" s="365"/>
      <c r="K770" s="367"/>
      <c r="L770" s="366"/>
      <c r="M770" s="368"/>
      <c r="N770" s="368"/>
      <c r="O770" s="368"/>
      <c r="P770" s="368"/>
    </row>
    <row r="771" spans="1:16" s="361" customFormat="1" ht="25.5" customHeight="1">
      <c r="A771" s="362"/>
      <c r="D771" s="346"/>
      <c r="E771" s="284"/>
      <c r="F771" s="359"/>
      <c r="G771" s="359"/>
      <c r="H771" s="374"/>
      <c r="I771" s="375"/>
      <c r="J771" s="365"/>
      <c r="K771" s="367"/>
      <c r="L771" s="366"/>
      <c r="M771" s="368"/>
      <c r="N771" s="368"/>
      <c r="O771" s="368"/>
      <c r="P771" s="368"/>
    </row>
    <row r="772" spans="1:16" s="361" customFormat="1" ht="25.5" customHeight="1">
      <c r="A772" s="362"/>
      <c r="D772" s="346"/>
      <c r="E772" s="284"/>
      <c r="F772" s="359"/>
      <c r="G772" s="359"/>
      <c r="H772" s="374"/>
      <c r="I772" s="375"/>
      <c r="J772" s="365"/>
      <c r="K772" s="367"/>
      <c r="L772" s="366"/>
      <c r="M772" s="368"/>
      <c r="N772" s="368"/>
      <c r="O772" s="368"/>
      <c r="P772" s="368"/>
    </row>
    <row r="773" spans="1:16" s="361" customFormat="1" ht="25.5" customHeight="1">
      <c r="A773" s="362"/>
      <c r="D773" s="346"/>
      <c r="E773" s="284"/>
      <c r="F773" s="359"/>
      <c r="G773" s="359"/>
      <c r="H773" s="374"/>
      <c r="I773" s="375"/>
      <c r="J773" s="365"/>
      <c r="K773" s="367"/>
      <c r="L773" s="366"/>
      <c r="M773" s="368"/>
      <c r="N773" s="368"/>
      <c r="O773" s="368"/>
      <c r="P773" s="368"/>
    </row>
    <row r="774" spans="1:16" s="361" customFormat="1" ht="25.5" customHeight="1">
      <c r="A774" s="362"/>
      <c r="D774" s="346"/>
      <c r="E774" s="284"/>
      <c r="F774" s="359"/>
      <c r="G774" s="359"/>
      <c r="H774" s="374"/>
      <c r="I774" s="375"/>
      <c r="J774" s="365"/>
      <c r="K774" s="367"/>
      <c r="L774" s="366"/>
      <c r="M774" s="368"/>
      <c r="N774" s="368"/>
      <c r="O774" s="368"/>
      <c r="P774" s="368"/>
    </row>
    <row r="775" spans="1:16" s="361" customFormat="1" ht="25.5" customHeight="1">
      <c r="A775" s="362"/>
      <c r="D775" s="346"/>
      <c r="E775" s="284"/>
      <c r="F775" s="359"/>
      <c r="G775" s="359"/>
      <c r="H775" s="374"/>
      <c r="I775" s="375"/>
      <c r="J775" s="365"/>
      <c r="K775" s="367"/>
      <c r="L775" s="366"/>
      <c r="M775" s="368"/>
      <c r="N775" s="368"/>
      <c r="O775" s="368"/>
      <c r="P775" s="368"/>
    </row>
    <row r="776" spans="1:16" s="361" customFormat="1" ht="25.5" customHeight="1">
      <c r="A776" s="362"/>
      <c r="D776" s="346"/>
      <c r="E776" s="284"/>
      <c r="F776" s="359"/>
      <c r="G776" s="359"/>
      <c r="H776" s="374"/>
      <c r="I776" s="375"/>
      <c r="J776" s="365"/>
      <c r="K776" s="367"/>
      <c r="L776" s="366"/>
      <c r="M776" s="368"/>
      <c r="N776" s="368"/>
      <c r="O776" s="368"/>
      <c r="P776" s="368"/>
    </row>
    <row r="777" spans="1:16" s="361" customFormat="1" ht="25.5" customHeight="1">
      <c r="A777" s="362"/>
      <c r="D777" s="346"/>
      <c r="E777" s="284"/>
      <c r="F777" s="359"/>
      <c r="G777" s="359"/>
      <c r="H777" s="374"/>
      <c r="I777" s="375"/>
      <c r="J777" s="365"/>
      <c r="K777" s="367"/>
      <c r="L777" s="366"/>
      <c r="M777" s="368"/>
      <c r="N777" s="368"/>
      <c r="O777" s="368"/>
      <c r="P777" s="368"/>
    </row>
    <row r="778" spans="1:16" s="361" customFormat="1" ht="25.5" customHeight="1">
      <c r="A778" s="362"/>
      <c r="D778" s="346"/>
      <c r="E778" s="284"/>
      <c r="F778" s="359"/>
      <c r="G778" s="359"/>
      <c r="H778" s="374"/>
      <c r="I778" s="375"/>
      <c r="J778" s="365"/>
      <c r="K778" s="367"/>
      <c r="L778" s="366"/>
      <c r="M778" s="368"/>
      <c r="N778" s="368"/>
      <c r="O778" s="368"/>
      <c r="P778" s="368"/>
    </row>
    <row r="779" spans="1:16" s="361" customFormat="1" ht="25.5" customHeight="1">
      <c r="A779" s="362"/>
      <c r="D779" s="346"/>
      <c r="E779" s="284"/>
      <c r="F779" s="359"/>
      <c r="G779" s="359"/>
      <c r="H779" s="374"/>
      <c r="I779" s="375"/>
      <c r="J779" s="365"/>
      <c r="K779" s="367"/>
      <c r="L779" s="366"/>
      <c r="M779" s="368"/>
      <c r="N779" s="368"/>
      <c r="O779" s="368"/>
      <c r="P779" s="368"/>
    </row>
    <row r="780" spans="1:16" s="361" customFormat="1" ht="25.5" customHeight="1">
      <c r="A780" s="362"/>
      <c r="D780" s="346"/>
      <c r="E780" s="284"/>
      <c r="F780" s="359"/>
      <c r="G780" s="359"/>
      <c r="H780" s="374"/>
      <c r="I780" s="375"/>
      <c r="J780" s="365"/>
      <c r="K780" s="367"/>
      <c r="L780" s="366"/>
      <c r="M780" s="368"/>
      <c r="N780" s="368"/>
      <c r="O780" s="368"/>
      <c r="P780" s="368"/>
    </row>
    <row r="781" spans="1:16" s="361" customFormat="1" ht="25.5" customHeight="1">
      <c r="A781" s="362"/>
      <c r="D781" s="346"/>
      <c r="E781" s="284"/>
      <c r="F781" s="359"/>
      <c r="G781" s="359"/>
      <c r="H781" s="374"/>
      <c r="I781" s="375"/>
      <c r="J781" s="365"/>
      <c r="K781" s="367"/>
      <c r="L781" s="366"/>
      <c r="M781" s="368"/>
      <c r="N781" s="368"/>
      <c r="O781" s="368"/>
      <c r="P781" s="368"/>
    </row>
    <row r="782" spans="1:16" s="361" customFormat="1" ht="25.5" customHeight="1">
      <c r="A782" s="362"/>
      <c r="D782" s="346"/>
      <c r="E782" s="284"/>
      <c r="F782" s="359"/>
      <c r="G782" s="359"/>
      <c r="H782" s="374"/>
      <c r="I782" s="375"/>
      <c r="J782" s="365"/>
      <c r="K782" s="367"/>
      <c r="L782" s="366"/>
      <c r="M782" s="368"/>
      <c r="N782" s="368"/>
      <c r="O782" s="368"/>
      <c r="P782" s="368"/>
    </row>
    <row r="783" spans="1:16" s="361" customFormat="1" ht="25.5" customHeight="1">
      <c r="A783" s="362"/>
      <c r="D783" s="346"/>
      <c r="E783" s="284"/>
      <c r="F783" s="359"/>
      <c r="G783" s="359"/>
      <c r="H783" s="374"/>
      <c r="I783" s="375"/>
      <c r="J783" s="365"/>
      <c r="K783" s="367"/>
      <c r="L783" s="366"/>
      <c r="M783" s="368"/>
      <c r="N783" s="368"/>
      <c r="O783" s="368"/>
      <c r="P783" s="368"/>
    </row>
    <row r="784" spans="1:16" s="361" customFormat="1" ht="25.5" customHeight="1">
      <c r="A784" s="362"/>
      <c r="D784" s="346"/>
      <c r="E784" s="284"/>
      <c r="F784" s="359"/>
      <c r="G784" s="359"/>
      <c r="H784" s="374"/>
      <c r="I784" s="375"/>
      <c r="J784" s="365"/>
      <c r="K784" s="367"/>
      <c r="L784" s="366"/>
      <c r="M784" s="368"/>
      <c r="N784" s="368"/>
      <c r="O784" s="368"/>
      <c r="P784" s="368"/>
    </row>
    <row r="785" spans="1:16" s="361" customFormat="1" ht="25.5" customHeight="1">
      <c r="A785" s="362"/>
      <c r="D785" s="346"/>
      <c r="E785" s="284"/>
      <c r="F785" s="359"/>
      <c r="G785" s="359"/>
      <c r="H785" s="374"/>
      <c r="I785" s="375"/>
      <c r="J785" s="365"/>
      <c r="K785" s="367"/>
      <c r="L785" s="366"/>
      <c r="M785" s="368"/>
      <c r="N785" s="368"/>
      <c r="O785" s="368"/>
      <c r="P785" s="368"/>
    </row>
    <row r="786" spans="1:16" s="361" customFormat="1" ht="25.5" customHeight="1">
      <c r="A786" s="362"/>
      <c r="D786" s="346"/>
      <c r="E786" s="284"/>
      <c r="F786" s="359"/>
      <c r="G786" s="359"/>
      <c r="H786" s="374"/>
      <c r="I786" s="375"/>
      <c r="J786" s="365"/>
      <c r="K786" s="367"/>
      <c r="L786" s="366"/>
      <c r="M786" s="368"/>
      <c r="N786" s="368"/>
      <c r="O786" s="368"/>
      <c r="P786" s="368"/>
    </row>
    <row r="787" spans="1:16" s="361" customFormat="1" ht="25.5" customHeight="1">
      <c r="A787" s="362"/>
      <c r="D787" s="346"/>
      <c r="E787" s="284"/>
      <c r="F787" s="359"/>
      <c r="G787" s="359"/>
      <c r="H787" s="374"/>
      <c r="I787" s="375"/>
      <c r="J787" s="365"/>
      <c r="K787" s="367"/>
      <c r="L787" s="366"/>
      <c r="M787" s="368"/>
      <c r="N787" s="368"/>
      <c r="O787" s="368"/>
      <c r="P787" s="368"/>
    </row>
    <row r="788" spans="1:16" s="361" customFormat="1" ht="25.5" customHeight="1">
      <c r="A788" s="362"/>
      <c r="D788" s="346"/>
      <c r="E788" s="284"/>
      <c r="F788" s="359"/>
      <c r="G788" s="359"/>
      <c r="H788" s="374"/>
      <c r="I788" s="375"/>
      <c r="J788" s="365"/>
      <c r="K788" s="367"/>
      <c r="L788" s="366"/>
      <c r="M788" s="368"/>
      <c r="N788" s="368"/>
      <c r="O788" s="368"/>
      <c r="P788" s="368"/>
    </row>
    <row r="789" spans="1:16" s="361" customFormat="1" ht="25.5" customHeight="1">
      <c r="A789" s="362"/>
      <c r="D789" s="346"/>
      <c r="E789" s="284"/>
      <c r="F789" s="359"/>
      <c r="G789" s="359"/>
      <c r="H789" s="374"/>
      <c r="I789" s="375"/>
      <c r="J789" s="365"/>
      <c r="K789" s="367"/>
      <c r="L789" s="366"/>
      <c r="M789" s="368"/>
      <c r="N789" s="368"/>
      <c r="O789" s="368"/>
      <c r="P789" s="368"/>
    </row>
    <row r="790" spans="1:16" s="361" customFormat="1" ht="25.5" customHeight="1">
      <c r="A790" s="362"/>
      <c r="D790" s="346"/>
      <c r="E790" s="284"/>
      <c r="F790" s="359"/>
      <c r="G790" s="359"/>
      <c r="H790" s="374"/>
      <c r="I790" s="375"/>
      <c r="J790" s="365"/>
      <c r="K790" s="367"/>
      <c r="L790" s="366"/>
      <c r="M790" s="368"/>
      <c r="N790" s="368"/>
      <c r="O790" s="368"/>
      <c r="P790" s="368"/>
    </row>
    <row r="791" spans="1:16" s="361" customFormat="1" ht="25.5" customHeight="1">
      <c r="A791" s="362"/>
      <c r="D791" s="346"/>
      <c r="E791" s="284"/>
      <c r="F791" s="359"/>
      <c r="G791" s="359"/>
      <c r="H791" s="374"/>
      <c r="I791" s="375"/>
      <c r="J791" s="365"/>
      <c r="K791" s="367"/>
      <c r="L791" s="366"/>
      <c r="M791" s="368"/>
      <c r="N791" s="368"/>
      <c r="O791" s="368"/>
      <c r="P791" s="368"/>
    </row>
    <row r="792" spans="1:16" s="361" customFormat="1" ht="25.5" customHeight="1">
      <c r="A792" s="362"/>
      <c r="D792" s="346"/>
      <c r="E792" s="284"/>
      <c r="F792" s="359"/>
      <c r="G792" s="359"/>
      <c r="H792" s="374"/>
      <c r="I792" s="375"/>
      <c r="J792" s="365"/>
      <c r="K792" s="367"/>
      <c r="L792" s="366"/>
      <c r="M792" s="368"/>
      <c r="N792" s="368"/>
      <c r="O792" s="368"/>
      <c r="P792" s="368"/>
    </row>
    <row r="793" spans="1:16" s="361" customFormat="1" ht="25.5" customHeight="1">
      <c r="A793" s="362"/>
      <c r="D793" s="346"/>
      <c r="E793" s="284"/>
      <c r="F793" s="359"/>
      <c r="G793" s="359"/>
      <c r="H793" s="374"/>
      <c r="I793" s="375"/>
      <c r="J793" s="365"/>
      <c r="K793" s="367"/>
      <c r="L793" s="366"/>
      <c r="M793" s="368"/>
      <c r="N793" s="368"/>
      <c r="O793" s="368"/>
      <c r="P793" s="368"/>
    </row>
    <row r="794" spans="1:16" s="361" customFormat="1" ht="25.5" customHeight="1">
      <c r="A794" s="362"/>
      <c r="D794" s="346"/>
      <c r="E794" s="284"/>
      <c r="F794" s="359"/>
      <c r="G794" s="359"/>
      <c r="H794" s="374"/>
      <c r="I794" s="375"/>
      <c r="J794" s="365"/>
      <c r="K794" s="367"/>
      <c r="L794" s="366"/>
      <c r="M794" s="368"/>
      <c r="N794" s="368"/>
      <c r="O794" s="368"/>
      <c r="P794" s="368"/>
    </row>
    <row r="795" spans="1:16" s="361" customFormat="1" ht="25.5" customHeight="1">
      <c r="A795" s="362"/>
      <c r="D795" s="346"/>
      <c r="E795" s="284"/>
      <c r="F795" s="359"/>
      <c r="G795" s="359"/>
      <c r="H795" s="374"/>
      <c r="I795" s="375"/>
      <c r="J795" s="365"/>
      <c r="K795" s="367"/>
      <c r="L795" s="366"/>
      <c r="M795" s="368"/>
      <c r="N795" s="368"/>
      <c r="O795" s="368"/>
      <c r="P795" s="368"/>
    </row>
    <row r="796" spans="1:16" s="361" customFormat="1" ht="25.5" customHeight="1">
      <c r="A796" s="362"/>
      <c r="D796" s="346"/>
      <c r="E796" s="284"/>
      <c r="F796" s="359"/>
      <c r="G796" s="359"/>
      <c r="H796" s="374"/>
      <c r="I796" s="375"/>
      <c r="J796" s="365"/>
      <c r="K796" s="367"/>
      <c r="L796" s="366"/>
      <c r="M796" s="368"/>
      <c r="N796" s="368"/>
      <c r="O796" s="368"/>
      <c r="P796" s="368"/>
    </row>
  </sheetData>
  <mergeCells count="151">
    <mergeCell ref="F145:I145"/>
    <mergeCell ref="F146:I146"/>
    <mergeCell ref="F147:I147"/>
    <mergeCell ref="F148:I148"/>
    <mergeCell ref="F66:I66"/>
    <mergeCell ref="F67:I67"/>
    <mergeCell ref="F68:I68"/>
    <mergeCell ref="F69:I69"/>
    <mergeCell ref="F70:I70"/>
    <mergeCell ref="F71:I71"/>
    <mergeCell ref="F72:I72"/>
    <mergeCell ref="F73:I73"/>
    <mergeCell ref="F74:I74"/>
    <mergeCell ref="F75:I75"/>
    <mergeCell ref="F76:I76"/>
    <mergeCell ref="F77:I77"/>
    <mergeCell ref="F140:I140"/>
    <mergeCell ref="F141:I141"/>
    <mergeCell ref="F142:I142"/>
    <mergeCell ref="F143:I143"/>
    <mergeCell ref="F144:I144"/>
    <mergeCell ref="F135:I135"/>
    <mergeCell ref="F136:I136"/>
    <mergeCell ref="F137:I137"/>
    <mergeCell ref="F138:I138"/>
    <mergeCell ref="F139:I139"/>
    <mergeCell ref="F130:I130"/>
    <mergeCell ref="F131:I131"/>
    <mergeCell ref="F132:I132"/>
    <mergeCell ref="F133:I133"/>
    <mergeCell ref="F134:I134"/>
    <mergeCell ref="F125:I125"/>
    <mergeCell ref="F126:I126"/>
    <mergeCell ref="F127:I127"/>
    <mergeCell ref="F128:I128"/>
    <mergeCell ref="F129:I129"/>
    <mergeCell ref="F120:I120"/>
    <mergeCell ref="F121:I121"/>
    <mergeCell ref="F122:I122"/>
    <mergeCell ref="F123:I123"/>
    <mergeCell ref="F124:I124"/>
    <mergeCell ref="F115:I115"/>
    <mergeCell ref="F116:I116"/>
    <mergeCell ref="F117:I117"/>
    <mergeCell ref="F118:I118"/>
    <mergeCell ref="F119:I119"/>
    <mergeCell ref="F110:I110"/>
    <mergeCell ref="F111:I111"/>
    <mergeCell ref="F112:I112"/>
    <mergeCell ref="F113:I113"/>
    <mergeCell ref="F114:I114"/>
    <mergeCell ref="F105:I105"/>
    <mergeCell ref="F106:I106"/>
    <mergeCell ref="F107:I107"/>
    <mergeCell ref="F108:I108"/>
    <mergeCell ref="F109:I109"/>
    <mergeCell ref="F100:I100"/>
    <mergeCell ref="F101:I101"/>
    <mergeCell ref="F102:I102"/>
    <mergeCell ref="F103:I103"/>
    <mergeCell ref="F104:I104"/>
    <mergeCell ref="F95:I95"/>
    <mergeCell ref="F96:I96"/>
    <mergeCell ref="F97:I97"/>
    <mergeCell ref="F98:I98"/>
    <mergeCell ref="F99:I99"/>
    <mergeCell ref="F90:I90"/>
    <mergeCell ref="F91:I91"/>
    <mergeCell ref="F92:I92"/>
    <mergeCell ref="F93:I93"/>
    <mergeCell ref="F94:I94"/>
    <mergeCell ref="F85:I85"/>
    <mergeCell ref="F86:I86"/>
    <mergeCell ref="F87:I87"/>
    <mergeCell ref="F88:I88"/>
    <mergeCell ref="F89:I89"/>
    <mergeCell ref="F62:I62"/>
    <mergeCell ref="F63:I63"/>
    <mergeCell ref="F64:I64"/>
    <mergeCell ref="F65:I65"/>
    <mergeCell ref="F84:I84"/>
    <mergeCell ref="F83:I83"/>
    <mergeCell ref="F78:I78"/>
    <mergeCell ref="F79:I79"/>
    <mergeCell ref="F80:I80"/>
    <mergeCell ref="F81:I81"/>
    <mergeCell ref="F82:I82"/>
    <mergeCell ref="F57:I57"/>
    <mergeCell ref="F58:I58"/>
    <mergeCell ref="F59:I59"/>
    <mergeCell ref="F60:I60"/>
    <mergeCell ref="F61:I61"/>
    <mergeCell ref="F52:I52"/>
    <mergeCell ref="F53:I53"/>
    <mergeCell ref="F54:I54"/>
    <mergeCell ref="F55:I55"/>
    <mergeCell ref="F56:I56"/>
    <mergeCell ref="F47:I47"/>
    <mergeCell ref="F48:I48"/>
    <mergeCell ref="F49:I49"/>
    <mergeCell ref="F50:I50"/>
    <mergeCell ref="F51:I51"/>
    <mergeCell ref="F42:I42"/>
    <mergeCell ref="F43:I43"/>
    <mergeCell ref="F44:I44"/>
    <mergeCell ref="F45:I45"/>
    <mergeCell ref="F46:I46"/>
    <mergeCell ref="F37:I37"/>
    <mergeCell ref="F38:I38"/>
    <mergeCell ref="F39:I39"/>
    <mergeCell ref="F40:I40"/>
    <mergeCell ref="F41:I41"/>
    <mergeCell ref="F32:I32"/>
    <mergeCell ref="F33:I33"/>
    <mergeCell ref="F34:I34"/>
    <mergeCell ref="F35:I35"/>
    <mergeCell ref="F36:I36"/>
    <mergeCell ref="F27:I27"/>
    <mergeCell ref="F28:I28"/>
    <mergeCell ref="F29:I29"/>
    <mergeCell ref="F30:I30"/>
    <mergeCell ref="F31:I31"/>
    <mergeCell ref="F22:I22"/>
    <mergeCell ref="F23:I23"/>
    <mergeCell ref="F24:I24"/>
    <mergeCell ref="F25:I25"/>
    <mergeCell ref="F26:I26"/>
    <mergeCell ref="F17:I17"/>
    <mergeCell ref="F18:I18"/>
    <mergeCell ref="F19:I19"/>
    <mergeCell ref="F20:I20"/>
    <mergeCell ref="F21:I21"/>
    <mergeCell ref="F12:I12"/>
    <mergeCell ref="F13:I13"/>
    <mergeCell ref="F14:I14"/>
    <mergeCell ref="F15:I15"/>
    <mergeCell ref="F16:I16"/>
    <mergeCell ref="F7:I7"/>
    <mergeCell ref="F8:I8"/>
    <mergeCell ref="F9:I9"/>
    <mergeCell ref="F10:I10"/>
    <mergeCell ref="F11:I11"/>
    <mergeCell ref="B1:B2"/>
    <mergeCell ref="C1:C2"/>
    <mergeCell ref="D1:D2"/>
    <mergeCell ref="E1:E2"/>
    <mergeCell ref="F1:I2"/>
    <mergeCell ref="F3:I3"/>
    <mergeCell ref="F4:I4"/>
    <mergeCell ref="F5:I5"/>
    <mergeCell ref="F6:I6"/>
  </mergeCells>
  <phoneticPr fontId="13"/>
  <printOptions horizontalCentered="1"/>
  <pageMargins left="0.39370078740157483" right="0.39370078740157483" top="1.1811023622047245" bottom="0.59055118110236227" header="0.51181102362204722" footer="0.19685039370078741"/>
  <pageSetup paperSize="9" scale="70" orientation="portrait" r:id="rId1"/>
  <headerFooter alignWithMargins="0"/>
  <rowBreaks count="21" manualBreakCount="21">
    <brk id="18" max="16383" man="1"/>
    <brk id="34" max="16383" man="1"/>
    <brk id="50" max="16383" man="1"/>
    <brk id="66" max="16383" man="1"/>
    <brk id="82" max="16383" man="1"/>
    <brk id="98" max="16383" man="1"/>
    <brk id="114" max="16383" man="1"/>
    <brk id="148" max="8" man="1"/>
    <brk id="164" max="8" man="1"/>
    <brk id="180" max="8" man="1"/>
    <brk id="196" max="8" man="1"/>
    <brk id="212" max="8" man="1"/>
    <brk id="228" max="8" man="1"/>
    <brk id="244" max="8" man="1"/>
    <brk id="260" max="8" man="1"/>
    <brk id="276" max="8" man="1"/>
    <brk id="292" max="8" man="1"/>
    <brk id="308" max="8" man="1"/>
    <brk id="324" max="8" man="1"/>
    <brk id="340" max="8" man="1"/>
    <brk id="356" max="8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rgb="FFB6DF89"/>
  </sheetPr>
  <dimension ref="A1:M107"/>
  <sheetViews>
    <sheetView view="pageBreakPreview" zoomScale="130" zoomScaleNormal="115" zoomScaleSheetLayoutView="130" workbookViewId="0">
      <pane ySplit="4" topLeftCell="A67" activePane="bottomLeft" state="frozen"/>
      <selection pane="bottomLeft" activeCell="D102" sqref="D102"/>
    </sheetView>
  </sheetViews>
  <sheetFormatPr defaultColWidth="8.375" defaultRowHeight="16.350000000000001" customHeight="1"/>
  <cols>
    <col min="1" max="1" width="5.125" style="731" customWidth="1"/>
    <col min="2" max="2" width="5.125" style="502" customWidth="1"/>
    <col min="3" max="3" width="28.625" style="490" customWidth="1"/>
    <col min="4" max="4" width="32" style="490" customWidth="1"/>
    <col min="5" max="5" width="4.125" style="490" customWidth="1"/>
    <col min="6" max="6" width="9.625" style="490" customWidth="1"/>
    <col min="7" max="7" width="8" style="490" customWidth="1"/>
    <col min="8" max="8" width="11.5" style="490" customWidth="1"/>
    <col min="9" max="9" width="14.125" style="490" customWidth="1"/>
    <col min="10" max="10" width="3.875" style="490" customWidth="1"/>
    <col min="11" max="11" width="19.875" style="501" customWidth="1"/>
    <col min="12" max="12" width="8.375" style="752"/>
    <col min="13" max="13" width="8.375" style="502"/>
    <col min="14" max="16384" width="8.375" style="490"/>
  </cols>
  <sheetData>
    <row r="1" spans="1:13" s="735" customFormat="1" ht="16.350000000000001" customHeight="1"/>
    <row r="2" spans="1:13" s="736" customFormat="1" ht="16.350000000000001" customHeight="1">
      <c r="A2" s="735"/>
      <c r="L2" s="735"/>
    </row>
    <row r="3" spans="1:13" s="734" customFormat="1" ht="29.45" customHeight="1">
      <c r="A3" s="731"/>
      <c r="B3" s="732" t="s">
        <v>205</v>
      </c>
      <c r="C3" s="733"/>
      <c r="D3" s="733"/>
      <c r="E3" s="733"/>
      <c r="F3" s="733"/>
      <c r="G3" s="733"/>
      <c r="H3" s="733"/>
      <c r="I3" s="733"/>
      <c r="J3" s="733"/>
      <c r="K3" s="737"/>
      <c r="L3" s="752"/>
      <c r="M3" s="751"/>
    </row>
    <row r="4" spans="1:13" ht="16.350000000000001" customHeight="1">
      <c r="B4" s="724" t="s">
        <v>206</v>
      </c>
      <c r="C4" s="474" t="s">
        <v>207</v>
      </c>
      <c r="D4" s="474" t="s">
        <v>208</v>
      </c>
      <c r="E4" s="474" t="s">
        <v>209</v>
      </c>
      <c r="F4" s="474" t="s">
        <v>210</v>
      </c>
      <c r="G4" s="474" t="s">
        <v>211</v>
      </c>
      <c r="H4" s="474" t="s">
        <v>212</v>
      </c>
      <c r="I4" s="474" t="s">
        <v>213</v>
      </c>
      <c r="J4" s="475" t="s">
        <v>214</v>
      </c>
      <c r="K4" s="738" t="s">
        <v>215</v>
      </c>
    </row>
    <row r="5" spans="1:13" ht="16.350000000000001" customHeight="1">
      <c r="A5" s="731" t="s">
        <v>114</v>
      </c>
      <c r="B5" s="725" t="s">
        <v>256</v>
      </c>
      <c r="C5" s="480" t="s">
        <v>185</v>
      </c>
      <c r="D5" s="504" t="s">
        <v>190</v>
      </c>
      <c r="E5" s="505" t="s">
        <v>114</v>
      </c>
      <c r="F5" s="506" t="s">
        <v>114</v>
      </c>
      <c r="G5" s="506" t="s">
        <v>114</v>
      </c>
      <c r="H5" s="507" t="s">
        <v>114</v>
      </c>
      <c r="I5" s="508" t="s">
        <v>114</v>
      </c>
      <c r="J5" s="505" t="s">
        <v>114</v>
      </c>
      <c r="K5" s="739" t="s">
        <v>216</v>
      </c>
    </row>
    <row r="6" spans="1:13" ht="16.350000000000001" customHeight="1">
      <c r="A6" s="731" t="s">
        <v>114</v>
      </c>
      <c r="B6" s="726"/>
      <c r="C6" s="448"/>
      <c r="D6" s="406" t="s">
        <v>189</v>
      </c>
      <c r="E6" s="491" t="s">
        <v>114</v>
      </c>
      <c r="F6" s="492" t="s">
        <v>217</v>
      </c>
      <c r="G6" s="492" t="s">
        <v>114</v>
      </c>
      <c r="H6" s="493" t="s">
        <v>114</v>
      </c>
      <c r="I6" s="495">
        <f>I12</f>
        <v>14933.333333333332</v>
      </c>
      <c r="J6" s="491" t="s">
        <v>114</v>
      </c>
      <c r="K6" s="740" t="s">
        <v>114</v>
      </c>
    </row>
    <row r="7" spans="1:13" ht="16.350000000000001" customHeight="1">
      <c r="A7" s="731" t="s">
        <v>114</v>
      </c>
      <c r="B7" s="727"/>
      <c r="C7" s="509" t="s">
        <v>114</v>
      </c>
      <c r="D7" s="509"/>
      <c r="E7" s="510" t="s">
        <v>252</v>
      </c>
      <c r="F7" s="511" t="s">
        <v>114</v>
      </c>
      <c r="G7" s="511" t="s">
        <v>114</v>
      </c>
      <c r="H7" s="512" t="s">
        <v>114</v>
      </c>
      <c r="I7" s="513" t="s">
        <v>114</v>
      </c>
      <c r="J7" s="510" t="s">
        <v>114</v>
      </c>
      <c r="K7" s="741" t="s">
        <v>114</v>
      </c>
    </row>
    <row r="8" spans="1:13" ht="16.350000000000001" customHeight="1">
      <c r="A8" s="731" t="s">
        <v>114</v>
      </c>
      <c r="B8" s="725"/>
      <c r="C8" s="521" t="s">
        <v>185</v>
      </c>
      <c r="D8" s="504" t="s">
        <v>190</v>
      </c>
      <c r="E8" s="514" t="s">
        <v>114</v>
      </c>
      <c r="F8" s="506" t="s">
        <v>217</v>
      </c>
      <c r="G8" s="506">
        <f>8/6</f>
        <v>1.3333333333333333</v>
      </c>
      <c r="H8" s="507">
        <v>11200</v>
      </c>
      <c r="I8" s="515">
        <f>F8*G8*H8</f>
        <v>14933.333333333332</v>
      </c>
      <c r="J8" s="491" t="s">
        <v>359</v>
      </c>
      <c r="K8" s="739" t="s">
        <v>253</v>
      </c>
    </row>
    <row r="9" spans="1:13" ht="16.350000000000001" customHeight="1">
      <c r="A9" s="731" t="s">
        <v>114</v>
      </c>
      <c r="B9" s="726"/>
      <c r="C9" s="448"/>
      <c r="D9" s="494"/>
      <c r="E9" s="491" t="s">
        <v>252</v>
      </c>
      <c r="F9" s="492" t="s">
        <v>114</v>
      </c>
      <c r="G9" s="492" t="s">
        <v>114</v>
      </c>
      <c r="H9" s="493" t="s">
        <v>114</v>
      </c>
      <c r="I9" s="496" t="s">
        <v>114</v>
      </c>
      <c r="J9" s="491" t="s">
        <v>114</v>
      </c>
      <c r="K9" s="740" t="s">
        <v>114</v>
      </c>
    </row>
    <row r="10" spans="1:13" ht="16.350000000000001" customHeight="1">
      <c r="A10" s="731" t="s">
        <v>114</v>
      </c>
      <c r="B10" s="726"/>
      <c r="C10" s="494" t="s">
        <v>114</v>
      </c>
      <c r="D10" s="494"/>
      <c r="E10" s="497" t="s">
        <v>114</v>
      </c>
      <c r="F10" s="498" t="s">
        <v>114</v>
      </c>
      <c r="G10" s="498" t="s">
        <v>114</v>
      </c>
      <c r="H10" s="493" t="s">
        <v>114</v>
      </c>
      <c r="I10" s="496" t="s">
        <v>114</v>
      </c>
      <c r="J10" s="491" t="s">
        <v>114</v>
      </c>
      <c r="K10" s="740" t="s">
        <v>114</v>
      </c>
    </row>
    <row r="11" spans="1:13" ht="16.350000000000001" customHeight="1">
      <c r="A11" s="731" t="s">
        <v>114</v>
      </c>
      <c r="B11" s="726"/>
      <c r="C11" s="491" t="s">
        <v>218</v>
      </c>
      <c r="D11" s="494" t="s">
        <v>114</v>
      </c>
      <c r="E11" s="491" t="s">
        <v>114</v>
      </c>
      <c r="F11" s="492" t="s">
        <v>114</v>
      </c>
      <c r="G11" s="492" t="s">
        <v>114</v>
      </c>
      <c r="H11" s="493" t="s">
        <v>114</v>
      </c>
      <c r="I11" s="496" t="s">
        <v>114</v>
      </c>
      <c r="J11" s="491" t="s">
        <v>114</v>
      </c>
      <c r="K11" s="740" t="s">
        <v>114</v>
      </c>
    </row>
    <row r="12" spans="1:13" ht="16.350000000000001" customHeight="1">
      <c r="A12" s="731" t="s">
        <v>114</v>
      </c>
      <c r="B12" s="726"/>
      <c r="C12" s="494" t="s">
        <v>114</v>
      </c>
      <c r="D12" s="494" t="s">
        <v>114</v>
      </c>
      <c r="E12" s="491" t="s">
        <v>114</v>
      </c>
      <c r="F12" s="492" t="s">
        <v>114</v>
      </c>
      <c r="G12" s="492" t="s">
        <v>114</v>
      </c>
      <c r="H12" s="493" t="s">
        <v>114</v>
      </c>
      <c r="I12" s="496">
        <f>SUM(I8:I11)</f>
        <v>14933.333333333332</v>
      </c>
      <c r="J12" s="491" t="s">
        <v>114</v>
      </c>
      <c r="K12" s="740" t="s">
        <v>114</v>
      </c>
    </row>
    <row r="13" spans="1:13" ht="16.350000000000001" customHeight="1">
      <c r="A13" s="731" t="s">
        <v>114</v>
      </c>
      <c r="B13" s="727"/>
      <c r="C13" s="509" t="s">
        <v>114</v>
      </c>
      <c r="D13" s="509" t="s">
        <v>114</v>
      </c>
      <c r="E13" s="510" t="s">
        <v>114</v>
      </c>
      <c r="F13" s="511" t="s">
        <v>114</v>
      </c>
      <c r="G13" s="511" t="s">
        <v>114</v>
      </c>
      <c r="H13" s="512" t="s">
        <v>114</v>
      </c>
      <c r="I13" s="516" t="s">
        <v>114</v>
      </c>
      <c r="J13" s="510" t="s">
        <v>114</v>
      </c>
      <c r="K13" s="741" t="s">
        <v>114</v>
      </c>
    </row>
    <row r="14" spans="1:13" ht="16.350000000000001" customHeight="1">
      <c r="A14" s="731" t="s">
        <v>114</v>
      </c>
      <c r="B14" s="725" t="s">
        <v>256</v>
      </c>
      <c r="C14" s="480" t="s">
        <v>186</v>
      </c>
      <c r="D14" s="489"/>
      <c r="E14" s="505" t="s">
        <v>114</v>
      </c>
      <c r="F14" s="506" t="s">
        <v>114</v>
      </c>
      <c r="G14" s="506" t="s">
        <v>114</v>
      </c>
      <c r="H14" s="507" t="s">
        <v>114</v>
      </c>
      <c r="I14" s="508" t="s">
        <v>114</v>
      </c>
      <c r="J14" s="505" t="s">
        <v>114</v>
      </c>
      <c r="K14" s="739" t="s">
        <v>219</v>
      </c>
    </row>
    <row r="15" spans="1:13" ht="16.350000000000001" customHeight="1">
      <c r="A15" s="731" t="s">
        <v>114</v>
      </c>
      <c r="B15" s="726"/>
      <c r="C15" s="406"/>
      <c r="D15" s="406" t="s">
        <v>189</v>
      </c>
      <c r="E15" s="491" t="s">
        <v>114</v>
      </c>
      <c r="F15" s="492" t="s">
        <v>217</v>
      </c>
      <c r="G15" s="492" t="s">
        <v>114</v>
      </c>
      <c r="H15" s="493" t="s">
        <v>114</v>
      </c>
      <c r="I15" s="495">
        <f>I22</f>
        <v>588245</v>
      </c>
      <c r="J15" s="491" t="s">
        <v>114</v>
      </c>
      <c r="K15" s="740" t="s">
        <v>114</v>
      </c>
    </row>
    <row r="16" spans="1:13" ht="16.350000000000001" customHeight="1">
      <c r="A16" s="731" t="s">
        <v>114</v>
      </c>
      <c r="B16" s="727"/>
      <c r="C16" s="481"/>
      <c r="D16" s="482"/>
      <c r="E16" s="510" t="s">
        <v>254</v>
      </c>
      <c r="F16" s="511" t="s">
        <v>114</v>
      </c>
      <c r="G16" s="511" t="s">
        <v>114</v>
      </c>
      <c r="H16" s="512" t="s">
        <v>114</v>
      </c>
      <c r="I16" s="513" t="s">
        <v>114</v>
      </c>
      <c r="J16" s="510" t="s">
        <v>114</v>
      </c>
      <c r="K16" s="741" t="s">
        <v>114</v>
      </c>
    </row>
    <row r="17" spans="1:11" ht="16.350000000000001" customHeight="1">
      <c r="A17" s="731" t="s">
        <v>114</v>
      </c>
      <c r="B17" s="725"/>
      <c r="C17" s="484" t="s">
        <v>191</v>
      </c>
      <c r="D17" s="485" t="s">
        <v>193</v>
      </c>
      <c r="E17" s="486" t="s">
        <v>162</v>
      </c>
      <c r="F17" s="487">
        <v>65.599999999999994</v>
      </c>
      <c r="G17" s="506">
        <f>8/6</f>
        <v>1.3333333333333333</v>
      </c>
      <c r="H17" s="488">
        <v>2400</v>
      </c>
      <c r="I17" s="515">
        <f>F17*G17*H17</f>
        <v>209919.99999999997</v>
      </c>
      <c r="J17" s="491" t="s">
        <v>359</v>
      </c>
      <c r="K17" s="742" t="s">
        <v>194</v>
      </c>
    </row>
    <row r="18" spans="1:11" ht="16.350000000000001" customHeight="1">
      <c r="A18" s="731" t="s">
        <v>114</v>
      </c>
      <c r="B18" s="726"/>
      <c r="C18" s="468" t="s">
        <v>192</v>
      </c>
      <c r="D18" s="282" t="s">
        <v>193</v>
      </c>
      <c r="E18" s="308" t="s">
        <v>162</v>
      </c>
      <c r="F18" s="310">
        <v>50.9</v>
      </c>
      <c r="G18" s="506">
        <f>8/6</f>
        <v>1.3333333333333333</v>
      </c>
      <c r="H18" s="435">
        <v>3480</v>
      </c>
      <c r="I18" s="496">
        <f t="shared" ref="I18:I21" si="0">F18*G18*H18</f>
        <v>236175.99999999997</v>
      </c>
      <c r="J18" s="491" t="s">
        <v>359</v>
      </c>
      <c r="K18" s="743" t="s">
        <v>194</v>
      </c>
    </row>
    <row r="19" spans="1:11" ht="16.350000000000001" customHeight="1">
      <c r="A19" s="731" t="s">
        <v>114</v>
      </c>
      <c r="B19" s="726"/>
      <c r="C19" s="468" t="s">
        <v>321</v>
      </c>
      <c r="D19" s="282"/>
      <c r="E19" s="308" t="s">
        <v>162</v>
      </c>
      <c r="F19" s="310">
        <v>14.7</v>
      </c>
      <c r="G19" s="506">
        <v>1.3333333333333333</v>
      </c>
      <c r="H19" s="435">
        <v>3750</v>
      </c>
      <c r="I19" s="496">
        <f t="shared" si="0"/>
        <v>73499.999999999985</v>
      </c>
      <c r="J19" s="491" t="s">
        <v>359</v>
      </c>
      <c r="K19" s="743" t="s">
        <v>194</v>
      </c>
    </row>
    <row r="20" spans="1:11" ht="16.350000000000001" customHeight="1">
      <c r="A20" s="731" t="s">
        <v>114</v>
      </c>
      <c r="B20" s="726"/>
      <c r="C20" s="404" t="s">
        <v>324</v>
      </c>
      <c r="D20" s="494" t="s">
        <v>325</v>
      </c>
      <c r="E20" s="491" t="s">
        <v>323</v>
      </c>
      <c r="F20" s="310">
        <v>14.7</v>
      </c>
      <c r="G20" s="492">
        <v>1</v>
      </c>
      <c r="H20" s="567">
        <v>4670</v>
      </c>
      <c r="I20" s="496">
        <f t="shared" si="0"/>
        <v>68649</v>
      </c>
      <c r="J20" s="491" t="s">
        <v>114</v>
      </c>
      <c r="K20" s="740" t="s">
        <v>326</v>
      </c>
    </row>
    <row r="21" spans="1:11" ht="16.350000000000001" customHeight="1">
      <c r="A21" s="731" t="s">
        <v>114</v>
      </c>
      <c r="B21" s="726"/>
      <c r="C21" s="404" t="s">
        <v>322</v>
      </c>
      <c r="D21" s="494" t="s">
        <v>327</v>
      </c>
      <c r="E21" s="491" t="s">
        <v>323</v>
      </c>
      <c r="F21" s="310">
        <v>14.7</v>
      </c>
      <c r="G21" s="492">
        <v>1</v>
      </c>
      <c r="H21" s="567">
        <v>0</v>
      </c>
      <c r="I21" s="496">
        <f t="shared" si="0"/>
        <v>0</v>
      </c>
      <c r="J21" s="491" t="s">
        <v>114</v>
      </c>
      <c r="K21" s="740" t="s">
        <v>114</v>
      </c>
    </row>
    <row r="22" spans="1:11" ht="16.350000000000001" customHeight="1">
      <c r="A22" s="731" t="s">
        <v>114</v>
      </c>
      <c r="B22" s="726"/>
      <c r="C22" s="491" t="s">
        <v>218</v>
      </c>
      <c r="D22" s="494" t="s">
        <v>114</v>
      </c>
      <c r="E22" s="491" t="s">
        <v>114</v>
      </c>
      <c r="F22" s="492" t="s">
        <v>114</v>
      </c>
      <c r="G22" s="492" t="s">
        <v>114</v>
      </c>
      <c r="H22" s="493" t="s">
        <v>114</v>
      </c>
      <c r="I22" s="496">
        <f>SUM(I17:I21)</f>
        <v>588245</v>
      </c>
      <c r="J22" s="491" t="s">
        <v>114</v>
      </c>
      <c r="K22" s="740" t="s">
        <v>114</v>
      </c>
    </row>
    <row r="23" spans="1:11" ht="16.350000000000001" customHeight="1">
      <c r="A23" s="731" t="s">
        <v>114</v>
      </c>
      <c r="B23" s="726"/>
      <c r="C23" s="494" t="s">
        <v>114</v>
      </c>
      <c r="D23" s="494" t="s">
        <v>114</v>
      </c>
      <c r="E23" s="491" t="s">
        <v>114</v>
      </c>
      <c r="F23" s="492" t="s">
        <v>114</v>
      </c>
      <c r="G23" s="492" t="s">
        <v>114</v>
      </c>
      <c r="H23" s="493" t="s">
        <v>114</v>
      </c>
      <c r="I23" s="496" t="s">
        <v>114</v>
      </c>
      <c r="J23" s="491" t="s">
        <v>114</v>
      </c>
      <c r="K23" s="740" t="s">
        <v>114</v>
      </c>
    </row>
    <row r="24" spans="1:11" ht="16.350000000000001" customHeight="1">
      <c r="A24" s="731" t="s">
        <v>114</v>
      </c>
      <c r="B24" s="728"/>
      <c r="C24" s="517" t="s">
        <v>114</v>
      </c>
      <c r="D24" s="517" t="s">
        <v>114</v>
      </c>
      <c r="E24" s="518" t="s">
        <v>114</v>
      </c>
      <c r="F24" s="511" t="s">
        <v>114</v>
      </c>
      <c r="G24" s="511" t="s">
        <v>114</v>
      </c>
      <c r="H24" s="512" t="s">
        <v>114</v>
      </c>
      <c r="I24" s="516" t="s">
        <v>114</v>
      </c>
      <c r="J24" s="518" t="s">
        <v>114</v>
      </c>
      <c r="K24" s="744" t="s">
        <v>114</v>
      </c>
    </row>
    <row r="25" spans="1:11" ht="16.350000000000001" customHeight="1">
      <c r="A25" s="731" t="s">
        <v>114</v>
      </c>
      <c r="B25" s="725" t="s">
        <v>256</v>
      </c>
      <c r="C25" s="480" t="s">
        <v>187</v>
      </c>
      <c r="D25" s="489"/>
      <c r="E25" s="505" t="s">
        <v>114</v>
      </c>
      <c r="F25" s="506" t="s">
        <v>114</v>
      </c>
      <c r="G25" s="506" t="s">
        <v>114</v>
      </c>
      <c r="H25" s="507" t="s">
        <v>114</v>
      </c>
      <c r="I25" s="508" t="s">
        <v>114</v>
      </c>
      <c r="J25" s="505" t="s">
        <v>114</v>
      </c>
      <c r="K25" s="739" t="s">
        <v>220</v>
      </c>
    </row>
    <row r="26" spans="1:11" ht="16.350000000000001" customHeight="1">
      <c r="A26" s="731" t="s">
        <v>114</v>
      </c>
      <c r="B26" s="726"/>
      <c r="C26" s="494"/>
      <c r="D26" s="406" t="s">
        <v>189</v>
      </c>
      <c r="E26" s="491" t="s">
        <v>114</v>
      </c>
      <c r="F26" s="492" t="s">
        <v>217</v>
      </c>
      <c r="G26" s="492" t="s">
        <v>114</v>
      </c>
      <c r="H26" s="493" t="s">
        <v>114</v>
      </c>
      <c r="I26" s="495">
        <f>I35</f>
        <v>451206.33333333337</v>
      </c>
      <c r="J26" s="491" t="s">
        <v>114</v>
      </c>
      <c r="K26" s="740" t="s">
        <v>114</v>
      </c>
    </row>
    <row r="27" spans="1:11" ht="16.350000000000001" customHeight="1">
      <c r="A27" s="731" t="s">
        <v>114</v>
      </c>
      <c r="B27" s="727"/>
      <c r="C27" s="509"/>
      <c r="D27" s="509"/>
      <c r="E27" s="510" t="s">
        <v>254</v>
      </c>
      <c r="F27" s="511" t="s">
        <v>114</v>
      </c>
      <c r="G27" s="511" t="s">
        <v>114</v>
      </c>
      <c r="H27" s="512" t="s">
        <v>114</v>
      </c>
      <c r="I27" s="513" t="s">
        <v>114</v>
      </c>
      <c r="J27" s="510" t="s">
        <v>114</v>
      </c>
      <c r="K27" s="741" t="s">
        <v>114</v>
      </c>
    </row>
    <row r="28" spans="1:11" ht="16.350000000000001" customHeight="1">
      <c r="A28" s="731" t="s">
        <v>114</v>
      </c>
      <c r="B28" s="725"/>
      <c r="C28" s="484" t="s">
        <v>197</v>
      </c>
      <c r="D28" s="519"/>
      <c r="E28" s="486" t="s">
        <v>157</v>
      </c>
      <c r="F28" s="487">
        <v>32</v>
      </c>
      <c r="G28" s="506">
        <f>8/6</f>
        <v>1.3333333333333333</v>
      </c>
      <c r="H28" s="488">
        <v>4681</v>
      </c>
      <c r="I28" s="515">
        <f>F28*G28*H28</f>
        <v>199722.66666666666</v>
      </c>
      <c r="J28" s="491" t="s">
        <v>359</v>
      </c>
      <c r="K28" s="739" t="s">
        <v>255</v>
      </c>
    </row>
    <row r="29" spans="1:11" ht="16.350000000000001" customHeight="1">
      <c r="A29" s="731" t="s">
        <v>114</v>
      </c>
      <c r="B29" s="726"/>
      <c r="C29" s="468" t="s">
        <v>198</v>
      </c>
      <c r="D29" s="494"/>
      <c r="E29" s="308" t="s">
        <v>157</v>
      </c>
      <c r="F29" s="310">
        <v>32</v>
      </c>
      <c r="G29" s="506">
        <f t="shared" ref="G29:G30" si="1">8/6</f>
        <v>1.3333333333333333</v>
      </c>
      <c r="H29" s="435">
        <v>782</v>
      </c>
      <c r="I29" s="496">
        <f t="shared" ref="I29:I33" si="2">F29*G29*H29</f>
        <v>33365.333333333328</v>
      </c>
      <c r="J29" s="491" t="s">
        <v>114</v>
      </c>
      <c r="K29" s="740" t="s">
        <v>255</v>
      </c>
    </row>
    <row r="30" spans="1:11" ht="16.350000000000001" customHeight="1">
      <c r="A30" s="731" t="s">
        <v>114</v>
      </c>
      <c r="B30" s="726"/>
      <c r="C30" s="468" t="s">
        <v>199</v>
      </c>
      <c r="D30" s="494"/>
      <c r="E30" s="308" t="s">
        <v>157</v>
      </c>
      <c r="F30" s="310">
        <v>32</v>
      </c>
      <c r="G30" s="506">
        <f t="shared" si="1"/>
        <v>1.3333333333333333</v>
      </c>
      <c r="H30" s="435">
        <v>446</v>
      </c>
      <c r="I30" s="496">
        <f t="shared" si="2"/>
        <v>19029.333333333332</v>
      </c>
      <c r="J30" s="491" t="s">
        <v>114</v>
      </c>
      <c r="K30" s="740" t="s">
        <v>255</v>
      </c>
    </row>
    <row r="31" spans="1:11" ht="16.350000000000001" customHeight="1">
      <c r="A31" s="731" t="s">
        <v>114</v>
      </c>
      <c r="B31" s="726"/>
      <c r="C31" s="468" t="s">
        <v>200</v>
      </c>
      <c r="D31" s="494"/>
      <c r="E31" s="308" t="s">
        <v>159</v>
      </c>
      <c r="F31" s="310">
        <v>1</v>
      </c>
      <c r="G31" s="492">
        <v>1</v>
      </c>
      <c r="H31" s="432">
        <v>65189</v>
      </c>
      <c r="I31" s="496">
        <f>F31*G31*H31</f>
        <v>65189</v>
      </c>
      <c r="J31" s="491" t="s">
        <v>114</v>
      </c>
      <c r="K31" s="740" t="s">
        <v>255</v>
      </c>
    </row>
    <row r="32" spans="1:11" ht="16.350000000000001" customHeight="1">
      <c r="A32" s="731" t="s">
        <v>114</v>
      </c>
      <c r="B32" s="726"/>
      <c r="C32" s="468" t="s">
        <v>201</v>
      </c>
      <c r="D32" s="494"/>
      <c r="E32" s="308" t="s">
        <v>159</v>
      </c>
      <c r="F32" s="310">
        <v>1</v>
      </c>
      <c r="G32" s="492">
        <v>1</v>
      </c>
      <c r="H32" s="432">
        <v>101400</v>
      </c>
      <c r="I32" s="496">
        <f t="shared" si="2"/>
        <v>101400</v>
      </c>
      <c r="J32" s="491" t="s">
        <v>114</v>
      </c>
      <c r="K32" s="740" t="s">
        <v>255</v>
      </c>
    </row>
    <row r="33" spans="1:11" ht="16.350000000000001" customHeight="1">
      <c r="A33" s="731" t="s">
        <v>114</v>
      </c>
      <c r="B33" s="726"/>
      <c r="C33" s="468" t="s">
        <v>202</v>
      </c>
      <c r="D33" s="282" t="s">
        <v>203</v>
      </c>
      <c r="E33" s="308" t="s">
        <v>204</v>
      </c>
      <c r="F33" s="310">
        <v>2</v>
      </c>
      <c r="G33" s="492">
        <v>1</v>
      </c>
      <c r="H33" s="435">
        <f>2.5*6500</f>
        <v>16250</v>
      </c>
      <c r="I33" s="476">
        <f t="shared" si="2"/>
        <v>32500</v>
      </c>
      <c r="J33" s="491" t="s">
        <v>114</v>
      </c>
      <c r="K33" s="740" t="s">
        <v>255</v>
      </c>
    </row>
    <row r="34" spans="1:11" ht="16.350000000000001" customHeight="1">
      <c r="A34" s="731" t="s">
        <v>114</v>
      </c>
      <c r="B34" s="729"/>
      <c r="C34" s="500" t="s">
        <v>114</v>
      </c>
      <c r="D34" s="500" t="s">
        <v>114</v>
      </c>
      <c r="E34" s="499" t="s">
        <v>114</v>
      </c>
      <c r="F34" s="492" t="s">
        <v>114</v>
      </c>
      <c r="G34" s="492" t="s">
        <v>114</v>
      </c>
      <c r="H34" s="493" t="s">
        <v>114</v>
      </c>
      <c r="I34" s="479" t="s">
        <v>114</v>
      </c>
      <c r="J34" s="499" t="s">
        <v>114</v>
      </c>
      <c r="K34" s="745" t="s">
        <v>114</v>
      </c>
    </row>
    <row r="35" spans="1:11" ht="16.350000000000001" customHeight="1">
      <c r="A35" s="731" t="s">
        <v>114</v>
      </c>
      <c r="B35" s="729"/>
      <c r="C35" s="491" t="s">
        <v>218</v>
      </c>
      <c r="D35" s="500" t="s">
        <v>114</v>
      </c>
      <c r="E35" s="499" t="s">
        <v>114</v>
      </c>
      <c r="F35" s="492" t="s">
        <v>114</v>
      </c>
      <c r="G35" s="492" t="s">
        <v>114</v>
      </c>
      <c r="H35" s="493" t="s">
        <v>114</v>
      </c>
      <c r="I35" s="496">
        <f>SUM(I28:I34)</f>
        <v>451206.33333333337</v>
      </c>
      <c r="J35" s="499" t="s">
        <v>114</v>
      </c>
      <c r="K35" s="745" t="s">
        <v>114</v>
      </c>
    </row>
    <row r="36" spans="1:11" ht="16.350000000000001" customHeight="1">
      <c r="A36" s="731" t="s">
        <v>114</v>
      </c>
      <c r="B36" s="729"/>
      <c r="C36" s="500" t="s">
        <v>114</v>
      </c>
      <c r="D36" s="500" t="s">
        <v>114</v>
      </c>
      <c r="E36" s="499" t="s">
        <v>114</v>
      </c>
      <c r="F36" s="492" t="s">
        <v>114</v>
      </c>
      <c r="G36" s="492" t="s">
        <v>114</v>
      </c>
      <c r="H36" s="493" t="s">
        <v>114</v>
      </c>
      <c r="I36" s="496" t="s">
        <v>114</v>
      </c>
      <c r="J36" s="499" t="s">
        <v>114</v>
      </c>
      <c r="K36" s="745" t="s">
        <v>114</v>
      </c>
    </row>
    <row r="37" spans="1:11" ht="16.350000000000001" customHeight="1">
      <c r="A37" s="731" t="s">
        <v>114</v>
      </c>
      <c r="B37" s="728"/>
      <c r="C37" s="517" t="s">
        <v>114</v>
      </c>
      <c r="D37" s="517" t="s">
        <v>114</v>
      </c>
      <c r="E37" s="518" t="s">
        <v>114</v>
      </c>
      <c r="F37" s="511" t="s">
        <v>114</v>
      </c>
      <c r="G37" s="511" t="s">
        <v>114</v>
      </c>
      <c r="H37" s="512" t="s">
        <v>114</v>
      </c>
      <c r="I37" s="580" t="s">
        <v>114</v>
      </c>
      <c r="J37" s="518" t="s">
        <v>114</v>
      </c>
      <c r="K37" s="744" t="s">
        <v>114</v>
      </c>
    </row>
    <row r="38" spans="1:11" ht="16.350000000000001" customHeight="1">
      <c r="A38" s="731" t="s">
        <v>114</v>
      </c>
      <c r="B38" s="730" t="s">
        <v>257</v>
      </c>
      <c r="C38" s="578" t="s">
        <v>188</v>
      </c>
      <c r="D38" s="503"/>
      <c r="E38" s="483" t="s">
        <v>114</v>
      </c>
      <c r="F38" s="477" t="s">
        <v>114</v>
      </c>
      <c r="G38" s="477" t="s">
        <v>114</v>
      </c>
      <c r="H38" s="478" t="s">
        <v>114</v>
      </c>
      <c r="I38" s="579" t="s">
        <v>114</v>
      </c>
      <c r="J38" s="483" t="s">
        <v>114</v>
      </c>
      <c r="K38" s="746" t="s">
        <v>221</v>
      </c>
    </row>
    <row r="39" spans="1:11" ht="16.350000000000001" customHeight="1">
      <c r="A39" s="731" t="s">
        <v>114</v>
      </c>
      <c r="B39" s="726"/>
      <c r="C39" s="494"/>
      <c r="D39" s="406" t="s">
        <v>189</v>
      </c>
      <c r="E39" s="491" t="s">
        <v>114</v>
      </c>
      <c r="F39" s="492" t="s">
        <v>217</v>
      </c>
      <c r="G39" s="492" t="s">
        <v>114</v>
      </c>
      <c r="H39" s="493" t="s">
        <v>114</v>
      </c>
      <c r="I39" s="495">
        <f>I41</f>
        <v>656.5</v>
      </c>
      <c r="J39" s="491" t="s">
        <v>114</v>
      </c>
      <c r="K39" s="740" t="s">
        <v>114</v>
      </c>
    </row>
    <row r="40" spans="1:11" ht="16.350000000000001" customHeight="1">
      <c r="A40" s="731" t="s">
        <v>114</v>
      </c>
      <c r="B40" s="727"/>
      <c r="C40" s="509"/>
      <c r="D40" s="509" t="s">
        <v>462</v>
      </c>
      <c r="E40" s="510" t="s">
        <v>157</v>
      </c>
      <c r="F40" s="511" t="s">
        <v>114</v>
      </c>
      <c r="G40" s="511" t="s">
        <v>114</v>
      </c>
      <c r="H40" s="512" t="s">
        <v>114</v>
      </c>
      <c r="I40" s="513" t="s">
        <v>114</v>
      </c>
      <c r="J40" s="510" t="s">
        <v>114</v>
      </c>
      <c r="K40" s="741" t="s">
        <v>114</v>
      </c>
    </row>
    <row r="41" spans="1:11" ht="16.350000000000001" customHeight="1">
      <c r="A41" s="731" t="s">
        <v>114</v>
      </c>
      <c r="B41" s="725"/>
      <c r="C41" s="520" t="s">
        <v>188</v>
      </c>
      <c r="D41" s="519"/>
      <c r="E41" s="514" t="s">
        <v>114</v>
      </c>
      <c r="F41" s="506">
        <v>1</v>
      </c>
      <c r="G41" s="506">
        <v>1.01</v>
      </c>
      <c r="H41" s="507">
        <v>650</v>
      </c>
      <c r="I41" s="715">
        <f>F41*G41*H41</f>
        <v>656.5</v>
      </c>
      <c r="J41" s="716" t="s">
        <v>359</v>
      </c>
      <c r="K41" s="747" t="s">
        <v>366</v>
      </c>
    </row>
    <row r="42" spans="1:11" ht="16.350000000000001" customHeight="1">
      <c r="A42" s="731" t="s">
        <v>114</v>
      </c>
      <c r="B42" s="726"/>
      <c r="C42" s="494" t="s">
        <v>114</v>
      </c>
      <c r="D42" s="494"/>
      <c r="E42" s="510" t="s">
        <v>157</v>
      </c>
      <c r="F42" s="492" t="s">
        <v>114</v>
      </c>
      <c r="G42" s="492" t="s">
        <v>114</v>
      </c>
      <c r="H42" s="493" t="s">
        <v>114</v>
      </c>
      <c r="I42" s="496" t="s">
        <v>114</v>
      </c>
      <c r="J42" s="491" t="s">
        <v>114</v>
      </c>
      <c r="K42" s="740" t="s">
        <v>114</v>
      </c>
    </row>
    <row r="43" spans="1:11" ht="16.350000000000001" customHeight="1">
      <c r="A43" s="731" t="s">
        <v>114</v>
      </c>
      <c r="B43" s="726"/>
      <c r="C43" s="494" t="s">
        <v>114</v>
      </c>
      <c r="D43" s="494"/>
      <c r="E43" s="497" t="s">
        <v>114</v>
      </c>
      <c r="F43" s="498" t="s">
        <v>114</v>
      </c>
      <c r="G43" s="498" t="s">
        <v>114</v>
      </c>
      <c r="H43" s="493" t="s">
        <v>114</v>
      </c>
      <c r="I43" s="496">
        <v>502</v>
      </c>
      <c r="J43" s="491" t="s">
        <v>114</v>
      </c>
      <c r="K43" s="742" t="s">
        <v>363</v>
      </c>
    </row>
    <row r="44" spans="1:11" ht="16.350000000000001" customHeight="1">
      <c r="A44" s="731" t="s">
        <v>114</v>
      </c>
      <c r="B44" s="726"/>
      <c r="C44" s="491" t="s">
        <v>218</v>
      </c>
      <c r="D44" s="494" t="s">
        <v>114</v>
      </c>
      <c r="E44" s="491" t="s">
        <v>114</v>
      </c>
      <c r="F44" s="492" t="s">
        <v>114</v>
      </c>
      <c r="G44" s="492" t="s">
        <v>114</v>
      </c>
      <c r="H44" s="493" t="s">
        <v>114</v>
      </c>
      <c r="I44" s="496" t="s">
        <v>114</v>
      </c>
      <c r="J44" s="491" t="s">
        <v>114</v>
      </c>
      <c r="K44" s="740" t="s">
        <v>114</v>
      </c>
    </row>
    <row r="45" spans="1:11" ht="16.350000000000001" customHeight="1">
      <c r="A45" s="731" t="s">
        <v>114</v>
      </c>
      <c r="B45" s="726"/>
      <c r="C45" s="494" t="s">
        <v>114</v>
      </c>
      <c r="D45" s="494" t="s">
        <v>114</v>
      </c>
      <c r="E45" s="491" t="s">
        <v>114</v>
      </c>
      <c r="F45" s="492" t="s">
        <v>114</v>
      </c>
      <c r="G45" s="492" t="s">
        <v>114</v>
      </c>
      <c r="H45" s="493" t="s">
        <v>114</v>
      </c>
      <c r="I45" s="496"/>
      <c r="J45" s="491" t="s">
        <v>114</v>
      </c>
      <c r="K45" s="740" t="s">
        <v>114</v>
      </c>
    </row>
    <row r="46" spans="1:11" ht="16.350000000000001" customHeight="1">
      <c r="A46" s="731" t="s">
        <v>114</v>
      </c>
      <c r="B46" s="727"/>
      <c r="C46" s="509" t="s">
        <v>114</v>
      </c>
      <c r="D46" s="509" t="s">
        <v>114</v>
      </c>
      <c r="E46" s="510" t="s">
        <v>114</v>
      </c>
      <c r="F46" s="511" t="s">
        <v>114</v>
      </c>
      <c r="G46" s="511" t="s">
        <v>114</v>
      </c>
      <c r="H46" s="512" t="s">
        <v>114</v>
      </c>
      <c r="I46" s="516" t="s">
        <v>114</v>
      </c>
      <c r="J46" s="510" t="s">
        <v>114</v>
      </c>
      <c r="K46" s="741" t="s">
        <v>114</v>
      </c>
    </row>
    <row r="47" spans="1:11" ht="16.350000000000001" customHeight="1">
      <c r="A47" s="731" t="s">
        <v>114</v>
      </c>
      <c r="B47" s="725" t="s">
        <v>257</v>
      </c>
      <c r="C47" s="359" t="s">
        <v>160</v>
      </c>
      <c r="D47" s="519"/>
      <c r="E47" s="505" t="s">
        <v>114</v>
      </c>
      <c r="F47" s="506" t="s">
        <v>114</v>
      </c>
      <c r="G47" s="506" t="s">
        <v>114</v>
      </c>
      <c r="H47" s="507" t="s">
        <v>114</v>
      </c>
      <c r="I47" s="508" t="s">
        <v>114</v>
      </c>
      <c r="J47" s="505" t="s">
        <v>114</v>
      </c>
      <c r="K47" s="748" t="s">
        <v>222</v>
      </c>
    </row>
    <row r="48" spans="1:11" ht="16.350000000000001" customHeight="1">
      <c r="A48" s="731" t="s">
        <v>114</v>
      </c>
      <c r="B48" s="726" t="s">
        <v>114</v>
      </c>
      <c r="C48" s="494" t="s">
        <v>114</v>
      </c>
      <c r="D48" s="406" t="s">
        <v>189</v>
      </c>
      <c r="E48" s="491" t="s">
        <v>114</v>
      </c>
      <c r="F48" s="492" t="s">
        <v>217</v>
      </c>
      <c r="G48" s="492" t="s">
        <v>114</v>
      </c>
      <c r="H48" s="493" t="s">
        <v>114</v>
      </c>
      <c r="I48" s="495">
        <f>I52</f>
        <v>2019.9999999999998</v>
      </c>
      <c r="J48" s="491" t="s">
        <v>114</v>
      </c>
      <c r="K48" s="740" t="s">
        <v>114</v>
      </c>
    </row>
    <row r="49" spans="1:11" ht="16.350000000000001" customHeight="1">
      <c r="A49" s="731" t="s">
        <v>114</v>
      </c>
      <c r="B49" s="727" t="s">
        <v>114</v>
      </c>
      <c r="C49" s="509" t="s">
        <v>114</v>
      </c>
      <c r="D49" s="509"/>
      <c r="E49" s="510" t="s">
        <v>331</v>
      </c>
      <c r="F49" s="511" t="s">
        <v>114</v>
      </c>
      <c r="G49" s="511" t="s">
        <v>114</v>
      </c>
      <c r="H49" s="512" t="s">
        <v>114</v>
      </c>
      <c r="I49" s="513" t="s">
        <v>114</v>
      </c>
      <c r="J49" s="510" t="s">
        <v>114</v>
      </c>
      <c r="K49" s="741" t="s">
        <v>114</v>
      </c>
    </row>
    <row r="50" spans="1:11" ht="16.350000000000001" customHeight="1">
      <c r="A50" s="731" t="s">
        <v>114</v>
      </c>
      <c r="B50" s="725" t="s">
        <v>114</v>
      </c>
      <c r="C50" s="520" t="s">
        <v>160</v>
      </c>
      <c r="D50" s="519"/>
      <c r="E50" s="510" t="s">
        <v>331</v>
      </c>
      <c r="F50" s="506">
        <v>1</v>
      </c>
      <c r="G50" s="506">
        <f>8/6</f>
        <v>1.3333333333333333</v>
      </c>
      <c r="H50" s="507">
        <v>147</v>
      </c>
      <c r="I50" s="515">
        <f>F50*G50*H50</f>
        <v>196</v>
      </c>
      <c r="J50" s="491" t="s">
        <v>359</v>
      </c>
      <c r="K50" s="742" t="s">
        <v>363</v>
      </c>
    </row>
    <row r="51" spans="1:11" ht="16.350000000000001" customHeight="1">
      <c r="A51" s="731" t="s">
        <v>114</v>
      </c>
      <c r="B51" s="726"/>
      <c r="C51" s="494" t="s">
        <v>114</v>
      </c>
      <c r="D51" s="494"/>
      <c r="E51" s="510"/>
      <c r="F51" s="492" t="s">
        <v>114</v>
      </c>
      <c r="G51" s="492" t="s">
        <v>114</v>
      </c>
      <c r="H51" s="493" t="s">
        <v>114</v>
      </c>
      <c r="I51" s="496" t="s">
        <v>114</v>
      </c>
      <c r="J51" s="491" t="s">
        <v>114</v>
      </c>
      <c r="K51" s="740" t="s">
        <v>114</v>
      </c>
    </row>
    <row r="52" spans="1:11" ht="16.350000000000001" customHeight="1">
      <c r="A52" s="731" t="s">
        <v>114</v>
      </c>
      <c r="B52" s="726" t="s">
        <v>114</v>
      </c>
      <c r="C52" s="494" t="s">
        <v>114</v>
      </c>
      <c r="D52" s="494"/>
      <c r="E52" s="497" t="s">
        <v>420</v>
      </c>
      <c r="F52" s="498">
        <v>1</v>
      </c>
      <c r="G52" s="498">
        <f>0.05*8/6*1.01</f>
        <v>6.7333333333333328E-2</v>
      </c>
      <c r="H52" s="493">
        <v>30000</v>
      </c>
      <c r="I52" s="715">
        <f>F52*G52*H52</f>
        <v>2019.9999999999998</v>
      </c>
      <c r="J52" s="716" t="s">
        <v>421</v>
      </c>
      <c r="K52" s="749" t="s">
        <v>460</v>
      </c>
    </row>
    <row r="53" spans="1:11" ht="16.350000000000001" customHeight="1">
      <c r="A53" s="731" t="s">
        <v>114</v>
      </c>
      <c r="B53" s="726" t="s">
        <v>114</v>
      </c>
      <c r="C53" s="491" t="s">
        <v>218</v>
      </c>
      <c r="D53" s="494" t="s">
        <v>114</v>
      </c>
      <c r="E53" s="491" t="s">
        <v>114</v>
      </c>
      <c r="F53" s="492" t="s">
        <v>114</v>
      </c>
      <c r="G53" s="492" t="s">
        <v>114</v>
      </c>
      <c r="H53" s="493" t="s">
        <v>114</v>
      </c>
      <c r="I53" s="496" t="s">
        <v>114</v>
      </c>
      <c r="J53" s="491" t="s">
        <v>114</v>
      </c>
      <c r="K53" s="740" t="s">
        <v>114</v>
      </c>
    </row>
    <row r="54" spans="1:11" ht="16.350000000000001" customHeight="1">
      <c r="A54" s="731" t="s">
        <v>114</v>
      </c>
      <c r="B54" s="726" t="s">
        <v>114</v>
      </c>
      <c r="C54" s="494" t="s">
        <v>114</v>
      </c>
      <c r="D54" s="494" t="s">
        <v>114</v>
      </c>
      <c r="E54" s="491" t="s">
        <v>114</v>
      </c>
      <c r="F54" s="492" t="s">
        <v>114</v>
      </c>
      <c r="G54" s="492" t="s">
        <v>114</v>
      </c>
      <c r="H54" s="493" t="s">
        <v>114</v>
      </c>
      <c r="I54" s="496"/>
      <c r="J54" s="491" t="s">
        <v>114</v>
      </c>
      <c r="K54" s="740" t="s">
        <v>114</v>
      </c>
    </row>
    <row r="55" spans="1:11" ht="16.350000000000001" customHeight="1">
      <c r="A55" s="731" t="s">
        <v>114</v>
      </c>
      <c r="B55" s="726" t="s">
        <v>114</v>
      </c>
      <c r="C55" s="494" t="s">
        <v>114</v>
      </c>
      <c r="D55" s="494" t="s">
        <v>114</v>
      </c>
      <c r="E55" s="491" t="s">
        <v>114</v>
      </c>
      <c r="F55" s="492" t="s">
        <v>114</v>
      </c>
      <c r="G55" s="492" t="s">
        <v>114</v>
      </c>
      <c r="H55" s="493" t="s">
        <v>114</v>
      </c>
      <c r="I55" s="496" t="s">
        <v>114</v>
      </c>
      <c r="J55" s="491" t="s">
        <v>114</v>
      </c>
      <c r="K55" s="740" t="s">
        <v>114</v>
      </c>
    </row>
    <row r="56" spans="1:11" ht="16.350000000000001" customHeight="1">
      <c r="A56" s="731" t="s">
        <v>114</v>
      </c>
      <c r="B56" s="728" t="s">
        <v>114</v>
      </c>
      <c r="C56" s="517" t="s">
        <v>114</v>
      </c>
      <c r="D56" s="517" t="s">
        <v>114</v>
      </c>
      <c r="E56" s="518" t="s">
        <v>114</v>
      </c>
      <c r="F56" s="511" t="s">
        <v>114</v>
      </c>
      <c r="G56" s="511" t="s">
        <v>114</v>
      </c>
      <c r="H56" s="512" t="s">
        <v>114</v>
      </c>
      <c r="I56" s="516" t="s">
        <v>114</v>
      </c>
      <c r="J56" s="518" t="s">
        <v>114</v>
      </c>
      <c r="K56" s="744" t="s">
        <v>114</v>
      </c>
    </row>
    <row r="57" spans="1:11" ht="16.350000000000001" customHeight="1">
      <c r="A57" s="731" t="s">
        <v>114</v>
      </c>
      <c r="B57" s="725"/>
      <c r="C57" s="522" t="s">
        <v>195</v>
      </c>
      <c r="D57" s="402" t="s">
        <v>196</v>
      </c>
      <c r="E57" s="505" t="s">
        <v>114</v>
      </c>
      <c r="F57" s="506" t="s">
        <v>114</v>
      </c>
      <c r="G57" s="506" t="s">
        <v>114</v>
      </c>
      <c r="H57" s="507" t="s">
        <v>114</v>
      </c>
      <c r="I57" s="508" t="s">
        <v>114</v>
      </c>
      <c r="J57" s="505" t="s">
        <v>114</v>
      </c>
      <c r="K57" s="739" t="s">
        <v>223</v>
      </c>
    </row>
    <row r="58" spans="1:11" ht="16.350000000000001" customHeight="1">
      <c r="A58" s="731" t="s">
        <v>114</v>
      </c>
      <c r="B58" s="726" t="s">
        <v>114</v>
      </c>
      <c r="C58" s="494"/>
      <c r="D58" s="406" t="s">
        <v>189</v>
      </c>
      <c r="E58" s="491" t="s">
        <v>114</v>
      </c>
      <c r="F58" s="492" t="s">
        <v>217</v>
      </c>
      <c r="G58" s="492" t="s">
        <v>114</v>
      </c>
      <c r="H58" s="493" t="s">
        <v>114</v>
      </c>
      <c r="I58" s="495">
        <f>I64</f>
        <v>20146.666666666664</v>
      </c>
      <c r="J58" s="491" t="s">
        <v>114</v>
      </c>
      <c r="K58" s="740" t="s">
        <v>114</v>
      </c>
    </row>
    <row r="59" spans="1:11" ht="16.350000000000001" customHeight="1">
      <c r="A59" s="731" t="s">
        <v>114</v>
      </c>
      <c r="B59" s="727" t="s">
        <v>114</v>
      </c>
      <c r="C59" s="509" t="s">
        <v>114</v>
      </c>
      <c r="D59" s="714"/>
      <c r="E59" s="510" t="s">
        <v>258</v>
      </c>
      <c r="F59" s="511" t="s">
        <v>114</v>
      </c>
      <c r="G59" s="511" t="s">
        <v>114</v>
      </c>
      <c r="H59" s="512" t="s">
        <v>114</v>
      </c>
      <c r="I59" s="513" t="s">
        <v>114</v>
      </c>
      <c r="J59" s="510" t="s">
        <v>114</v>
      </c>
      <c r="K59" s="741" t="s">
        <v>114</v>
      </c>
    </row>
    <row r="60" spans="1:11" ht="16.350000000000001" customHeight="1">
      <c r="A60" s="731" t="s">
        <v>114</v>
      </c>
      <c r="B60" s="725" t="s">
        <v>114</v>
      </c>
      <c r="C60" s="521" t="s">
        <v>195</v>
      </c>
      <c r="D60" s="575" t="s">
        <v>196</v>
      </c>
      <c r="E60" s="514" t="s">
        <v>114</v>
      </c>
      <c r="F60" s="506">
        <v>1</v>
      </c>
      <c r="G60" s="506">
        <f>8/6</f>
        <v>1.3333333333333333</v>
      </c>
      <c r="H60" s="507">
        <v>15110</v>
      </c>
      <c r="I60" s="515">
        <f>F60*G60*H60</f>
        <v>20146.666666666664</v>
      </c>
      <c r="J60" s="491"/>
      <c r="K60" s="739" t="s">
        <v>259</v>
      </c>
    </row>
    <row r="61" spans="1:11" ht="16.350000000000001" customHeight="1">
      <c r="A61" s="731" t="s">
        <v>114</v>
      </c>
      <c r="B61" s="726"/>
      <c r="C61" s="494"/>
      <c r="D61" s="494"/>
      <c r="E61" s="510" t="s">
        <v>258</v>
      </c>
      <c r="F61" s="492" t="s">
        <v>114</v>
      </c>
      <c r="G61" s="492" t="s">
        <v>114</v>
      </c>
      <c r="H61" s="493" t="s">
        <v>114</v>
      </c>
      <c r="I61" s="496" t="s">
        <v>114</v>
      </c>
      <c r="J61" s="491" t="s">
        <v>114</v>
      </c>
      <c r="K61" s="740" t="s">
        <v>114</v>
      </c>
    </row>
    <row r="62" spans="1:11" ht="16.350000000000001" customHeight="1">
      <c r="A62" s="731" t="s">
        <v>114</v>
      </c>
      <c r="B62" s="726" t="s">
        <v>114</v>
      </c>
      <c r="C62" s="494" t="s">
        <v>114</v>
      </c>
      <c r="D62" s="494"/>
      <c r="E62" s="497" t="s">
        <v>114</v>
      </c>
      <c r="F62" s="498" t="s">
        <v>114</v>
      </c>
      <c r="G62" s="498" t="s">
        <v>114</v>
      </c>
      <c r="H62" s="493" t="s">
        <v>114</v>
      </c>
      <c r="I62" s="496" t="s">
        <v>114</v>
      </c>
      <c r="J62" s="491" t="s">
        <v>114</v>
      </c>
      <c r="K62" s="740" t="s">
        <v>114</v>
      </c>
    </row>
    <row r="63" spans="1:11" ht="16.350000000000001" customHeight="1">
      <c r="A63" s="731" t="s">
        <v>114</v>
      </c>
      <c r="B63" s="726" t="s">
        <v>114</v>
      </c>
      <c r="C63" s="491" t="s">
        <v>218</v>
      </c>
      <c r="D63" s="494" t="s">
        <v>114</v>
      </c>
      <c r="E63" s="491" t="s">
        <v>114</v>
      </c>
      <c r="F63" s="492" t="s">
        <v>114</v>
      </c>
      <c r="G63" s="492" t="s">
        <v>114</v>
      </c>
      <c r="H63" s="493" t="s">
        <v>114</v>
      </c>
      <c r="I63" s="496" t="s">
        <v>114</v>
      </c>
      <c r="J63" s="491" t="s">
        <v>114</v>
      </c>
      <c r="K63" s="740" t="s">
        <v>114</v>
      </c>
    </row>
    <row r="64" spans="1:11" ht="16.350000000000001" customHeight="1">
      <c r="A64" s="731" t="s">
        <v>114</v>
      </c>
      <c r="B64" s="726" t="s">
        <v>114</v>
      </c>
      <c r="C64" s="494" t="s">
        <v>114</v>
      </c>
      <c r="D64" s="494" t="s">
        <v>114</v>
      </c>
      <c r="E64" s="491" t="s">
        <v>114</v>
      </c>
      <c r="F64" s="492" t="s">
        <v>114</v>
      </c>
      <c r="G64" s="492" t="s">
        <v>114</v>
      </c>
      <c r="H64" s="493" t="s">
        <v>114</v>
      </c>
      <c r="I64" s="496">
        <f>SUM(I60:I63)</f>
        <v>20146.666666666664</v>
      </c>
      <c r="J64" s="491" t="s">
        <v>114</v>
      </c>
      <c r="K64" s="740" t="s">
        <v>114</v>
      </c>
    </row>
    <row r="65" spans="1:11" ht="16.350000000000001" customHeight="1">
      <c r="A65" s="731" t="s">
        <v>114</v>
      </c>
      <c r="B65" s="726" t="s">
        <v>114</v>
      </c>
      <c r="C65" s="494" t="s">
        <v>114</v>
      </c>
      <c r="D65" s="494" t="s">
        <v>114</v>
      </c>
      <c r="E65" s="491" t="s">
        <v>114</v>
      </c>
      <c r="F65" s="492" t="s">
        <v>114</v>
      </c>
      <c r="G65" s="492" t="s">
        <v>114</v>
      </c>
      <c r="H65" s="493" t="s">
        <v>114</v>
      </c>
      <c r="I65" s="496" t="s">
        <v>114</v>
      </c>
      <c r="J65" s="491" t="s">
        <v>114</v>
      </c>
      <c r="K65" s="740" t="s">
        <v>114</v>
      </c>
    </row>
    <row r="66" spans="1:11" ht="16.350000000000001" customHeight="1">
      <c r="A66" s="731" t="s">
        <v>114</v>
      </c>
      <c r="B66" s="725" t="s">
        <v>422</v>
      </c>
      <c r="C66" s="359" t="s">
        <v>423</v>
      </c>
      <c r="D66" s="519"/>
      <c r="E66" s="505" t="s">
        <v>114</v>
      </c>
      <c r="F66" s="506" t="s">
        <v>114</v>
      </c>
      <c r="G66" s="506" t="s">
        <v>114</v>
      </c>
      <c r="H66" s="507" t="s">
        <v>114</v>
      </c>
      <c r="I66" s="508" t="s">
        <v>114</v>
      </c>
      <c r="J66" s="505" t="s">
        <v>114</v>
      </c>
      <c r="K66" s="748" t="s">
        <v>425</v>
      </c>
    </row>
    <row r="67" spans="1:11" ht="16.350000000000001" customHeight="1">
      <c r="A67" s="731" t="s">
        <v>114</v>
      </c>
      <c r="B67" s="726" t="s">
        <v>114</v>
      </c>
      <c r="C67" s="494" t="s">
        <v>114</v>
      </c>
      <c r="D67" s="406" t="s">
        <v>189</v>
      </c>
      <c r="E67" s="491" t="s">
        <v>114</v>
      </c>
      <c r="F67" s="492" t="s">
        <v>217</v>
      </c>
      <c r="G67" s="492" t="s">
        <v>114</v>
      </c>
      <c r="H67" s="493" t="s">
        <v>114</v>
      </c>
      <c r="I67" s="713">
        <f>I71</f>
        <v>40400</v>
      </c>
      <c r="J67" s="491" t="s">
        <v>114</v>
      </c>
      <c r="K67" s="740" t="s">
        <v>114</v>
      </c>
    </row>
    <row r="68" spans="1:11" ht="16.350000000000001" customHeight="1">
      <c r="A68" s="731" t="s">
        <v>114</v>
      </c>
      <c r="B68" s="727" t="s">
        <v>114</v>
      </c>
      <c r="C68" s="509" t="s">
        <v>114</v>
      </c>
      <c r="D68" s="509"/>
      <c r="E68" s="510" t="s">
        <v>229</v>
      </c>
      <c r="F68" s="511" t="s">
        <v>114</v>
      </c>
      <c r="G68" s="511" t="s">
        <v>114</v>
      </c>
      <c r="H68" s="512" t="s">
        <v>114</v>
      </c>
      <c r="I68" s="513" t="s">
        <v>114</v>
      </c>
      <c r="J68" s="510" t="s">
        <v>114</v>
      </c>
      <c r="K68" s="741" t="s">
        <v>114</v>
      </c>
    </row>
    <row r="69" spans="1:11" ht="16.350000000000001" customHeight="1">
      <c r="A69" s="731" t="s">
        <v>114</v>
      </c>
      <c r="B69" s="725" t="s">
        <v>114</v>
      </c>
      <c r="C69" s="359" t="s">
        <v>423</v>
      </c>
      <c r="D69" s="519"/>
      <c r="E69" s="510" t="s">
        <v>229</v>
      </c>
      <c r="F69" s="506">
        <v>1</v>
      </c>
      <c r="G69" s="506">
        <f>8/6</f>
        <v>1.3333333333333333</v>
      </c>
      <c r="H69" s="507">
        <v>7900</v>
      </c>
      <c r="I69" s="515">
        <f>F69*G69*H69</f>
        <v>10533.333333333332</v>
      </c>
      <c r="J69" s="491" t="s">
        <v>359</v>
      </c>
      <c r="K69" s="742" t="s">
        <v>363</v>
      </c>
    </row>
    <row r="70" spans="1:11" ht="16.350000000000001" customHeight="1">
      <c r="A70" s="731" t="s">
        <v>114</v>
      </c>
      <c r="B70" s="726"/>
      <c r="C70" s="494" t="s">
        <v>114</v>
      </c>
      <c r="D70" s="494"/>
      <c r="E70" s="510"/>
      <c r="F70" s="492" t="s">
        <v>114</v>
      </c>
      <c r="G70" s="492" t="s">
        <v>114</v>
      </c>
      <c r="H70" s="493" t="s">
        <v>114</v>
      </c>
      <c r="I70" s="496" t="s">
        <v>114</v>
      </c>
      <c r="J70" s="491" t="s">
        <v>114</v>
      </c>
      <c r="K70" s="740" t="s">
        <v>114</v>
      </c>
    </row>
    <row r="71" spans="1:11" ht="16.350000000000001" customHeight="1">
      <c r="A71" s="731" t="s">
        <v>114</v>
      </c>
      <c r="B71" s="726" t="s">
        <v>114</v>
      </c>
      <c r="C71" s="494" t="s">
        <v>114</v>
      </c>
      <c r="D71" s="494"/>
      <c r="E71" s="497" t="s">
        <v>424</v>
      </c>
      <c r="F71" s="498">
        <v>1</v>
      </c>
      <c r="G71" s="498">
        <f>1.01*8/6</f>
        <v>1.3466666666666667</v>
      </c>
      <c r="H71" s="493">
        <v>30000</v>
      </c>
      <c r="I71" s="515">
        <f>F71*G71*H71</f>
        <v>40400</v>
      </c>
      <c r="J71" s="491" t="s">
        <v>359</v>
      </c>
      <c r="K71" s="749" t="s">
        <v>461</v>
      </c>
    </row>
    <row r="72" spans="1:11" ht="16.350000000000001" customHeight="1">
      <c r="A72" s="731" t="s">
        <v>114</v>
      </c>
      <c r="B72" s="726" t="s">
        <v>114</v>
      </c>
      <c r="C72" s="491" t="s">
        <v>218</v>
      </c>
      <c r="D72" s="494" t="s">
        <v>114</v>
      </c>
      <c r="E72" s="491" t="s">
        <v>114</v>
      </c>
      <c r="F72" s="492" t="s">
        <v>114</v>
      </c>
      <c r="G72" s="492" t="s">
        <v>114</v>
      </c>
      <c r="H72" s="493" t="s">
        <v>114</v>
      </c>
      <c r="I72" s="496" t="s">
        <v>114</v>
      </c>
      <c r="J72" s="491" t="s">
        <v>114</v>
      </c>
      <c r="K72" s="740" t="s">
        <v>114</v>
      </c>
    </row>
    <row r="73" spans="1:11" ht="16.350000000000001" customHeight="1">
      <c r="A73" s="731" t="s">
        <v>114</v>
      </c>
      <c r="B73" s="725" t="s">
        <v>114</v>
      </c>
      <c r="C73" s="281" t="s">
        <v>328</v>
      </c>
      <c r="D73" s="406"/>
      <c r="E73" s="505" t="s">
        <v>114</v>
      </c>
      <c r="F73" s="506" t="s">
        <v>114</v>
      </c>
      <c r="G73" s="506" t="s">
        <v>114</v>
      </c>
      <c r="H73" s="507" t="s">
        <v>114</v>
      </c>
      <c r="I73" s="508" t="s">
        <v>114</v>
      </c>
      <c r="J73" s="505" t="s">
        <v>114</v>
      </c>
      <c r="K73" s="739" t="s">
        <v>224</v>
      </c>
    </row>
    <row r="74" spans="1:11" ht="16.350000000000001" customHeight="1">
      <c r="A74" s="731" t="s">
        <v>114</v>
      </c>
      <c r="B74" s="726" t="s">
        <v>114</v>
      </c>
      <c r="C74" s="359" t="s">
        <v>329</v>
      </c>
      <c r="D74" s="345" t="s">
        <v>365</v>
      </c>
      <c r="E74" s="491" t="s">
        <v>114</v>
      </c>
      <c r="F74" s="492" t="s">
        <v>217</v>
      </c>
      <c r="G74" s="492" t="s">
        <v>114</v>
      </c>
      <c r="H74" s="493" t="s">
        <v>114</v>
      </c>
      <c r="I74" s="495">
        <f>I87</f>
        <v>203923.42499999999</v>
      </c>
      <c r="J74" s="491" t="s">
        <v>114</v>
      </c>
      <c r="K74" s="740" t="s">
        <v>114</v>
      </c>
    </row>
    <row r="75" spans="1:11" ht="16.350000000000001" customHeight="1">
      <c r="A75" s="731" t="s">
        <v>114</v>
      </c>
      <c r="B75" s="727" t="s">
        <v>114</v>
      </c>
      <c r="C75" s="509" t="s">
        <v>114</v>
      </c>
      <c r="D75" s="509"/>
      <c r="E75" s="510" t="s">
        <v>254</v>
      </c>
      <c r="F75" s="511" t="s">
        <v>114</v>
      </c>
      <c r="G75" s="511" t="s">
        <v>114</v>
      </c>
      <c r="H75" s="512" t="s">
        <v>114</v>
      </c>
      <c r="I75" s="513" t="s">
        <v>114</v>
      </c>
      <c r="J75" s="510" t="s">
        <v>114</v>
      </c>
      <c r="K75" s="741" t="s">
        <v>114</v>
      </c>
    </row>
    <row r="76" spans="1:11" ht="16.350000000000001" customHeight="1">
      <c r="A76" s="731" t="s">
        <v>114</v>
      </c>
      <c r="B76" s="725" t="s">
        <v>114</v>
      </c>
      <c r="C76" s="576" t="s">
        <v>345</v>
      </c>
      <c r="D76" s="577" t="s">
        <v>364</v>
      </c>
      <c r="E76" s="505" t="s">
        <v>347</v>
      </c>
      <c r="F76" s="506">
        <v>4.95</v>
      </c>
      <c r="G76" s="506">
        <v>1</v>
      </c>
      <c r="H76" s="507">
        <v>15400</v>
      </c>
      <c r="I76" s="515">
        <f>F76*G76*H76</f>
        <v>76230</v>
      </c>
      <c r="J76" s="505" t="s">
        <v>114</v>
      </c>
      <c r="K76" s="739" t="s">
        <v>367</v>
      </c>
    </row>
    <row r="77" spans="1:11" ht="16.350000000000001" customHeight="1">
      <c r="A77" s="731" t="s">
        <v>114</v>
      </c>
      <c r="B77" s="726"/>
      <c r="C77" s="494" t="s">
        <v>346</v>
      </c>
      <c r="D77" s="494"/>
      <c r="E77" s="491" t="s">
        <v>347</v>
      </c>
      <c r="F77" s="477">
        <v>4.95</v>
      </c>
      <c r="G77" s="492">
        <v>1.01</v>
      </c>
      <c r="H77" s="493">
        <v>800</v>
      </c>
      <c r="I77" s="515">
        <f t="shared" ref="I77:I84" si="3">F77*G77*H77</f>
        <v>3999.6000000000004</v>
      </c>
      <c r="J77" s="491" t="s">
        <v>359</v>
      </c>
      <c r="K77" s="740" t="s">
        <v>368</v>
      </c>
    </row>
    <row r="78" spans="1:11" ht="16.350000000000001" customHeight="1">
      <c r="A78" s="731" t="s">
        <v>114</v>
      </c>
      <c r="B78" s="726" t="s">
        <v>114</v>
      </c>
      <c r="C78" s="494" t="s">
        <v>348</v>
      </c>
      <c r="D78" s="494" t="s">
        <v>114</v>
      </c>
      <c r="E78" s="491" t="s">
        <v>347</v>
      </c>
      <c r="F78" s="477">
        <v>4.95</v>
      </c>
      <c r="G78" s="498">
        <v>1.01</v>
      </c>
      <c r="H78" s="493">
        <v>600</v>
      </c>
      <c r="I78" s="515">
        <f t="shared" si="3"/>
        <v>2999.7000000000003</v>
      </c>
      <c r="J78" s="491" t="s">
        <v>359</v>
      </c>
      <c r="K78" s="740" t="s">
        <v>369</v>
      </c>
    </row>
    <row r="79" spans="1:11" ht="16.350000000000001" customHeight="1">
      <c r="A79" s="731" t="s">
        <v>114</v>
      </c>
      <c r="B79" s="726" t="s">
        <v>114</v>
      </c>
      <c r="C79" s="494" t="s">
        <v>349</v>
      </c>
      <c r="D79" s="494" t="s">
        <v>114</v>
      </c>
      <c r="E79" s="497" t="s">
        <v>350</v>
      </c>
      <c r="F79" s="498">
        <v>1</v>
      </c>
      <c r="G79" s="498">
        <v>1.01</v>
      </c>
      <c r="H79" s="493">
        <v>45000</v>
      </c>
      <c r="I79" s="515">
        <f t="shared" si="3"/>
        <v>45450</v>
      </c>
      <c r="J79" s="491" t="s">
        <v>359</v>
      </c>
      <c r="K79" s="740" t="s">
        <v>369</v>
      </c>
    </row>
    <row r="80" spans="1:11" ht="16.350000000000001" customHeight="1">
      <c r="A80" s="731" t="s">
        <v>114</v>
      </c>
      <c r="B80" s="726" t="s">
        <v>114</v>
      </c>
      <c r="C80" s="494" t="s">
        <v>352</v>
      </c>
      <c r="D80" s="494" t="s">
        <v>351</v>
      </c>
      <c r="E80" s="497" t="s">
        <v>334</v>
      </c>
      <c r="F80" s="498">
        <f>31*0.15</f>
        <v>4.6499999999999995</v>
      </c>
      <c r="G80" s="498">
        <v>1.01</v>
      </c>
      <c r="H80" s="493">
        <v>3600</v>
      </c>
      <c r="I80" s="515">
        <f t="shared" si="3"/>
        <v>16907.399999999998</v>
      </c>
      <c r="J80" s="491" t="s">
        <v>359</v>
      </c>
      <c r="K80" s="740" t="s">
        <v>370</v>
      </c>
    </row>
    <row r="81" spans="1:11" ht="16.350000000000001" customHeight="1">
      <c r="A81" s="731" t="s">
        <v>114</v>
      </c>
      <c r="B81" s="726" t="s">
        <v>114</v>
      </c>
      <c r="C81" s="494" t="s">
        <v>360</v>
      </c>
      <c r="D81" s="494"/>
      <c r="E81" s="497" t="s">
        <v>161</v>
      </c>
      <c r="F81" s="498">
        <f>31*0.15</f>
        <v>4.6499999999999995</v>
      </c>
      <c r="G81" s="498">
        <v>1.01</v>
      </c>
      <c r="H81" s="493">
        <v>250</v>
      </c>
      <c r="I81" s="515">
        <f t="shared" ref="I81" si="4">F81*G81*H81</f>
        <v>1174.1249999999998</v>
      </c>
      <c r="J81" s="491" t="s">
        <v>359</v>
      </c>
      <c r="K81" s="740" t="s">
        <v>370</v>
      </c>
    </row>
    <row r="82" spans="1:11" ht="16.350000000000001" customHeight="1">
      <c r="A82" s="731" t="s">
        <v>114</v>
      </c>
      <c r="B82" s="726" t="s">
        <v>114</v>
      </c>
      <c r="C82" s="494" t="s">
        <v>361</v>
      </c>
      <c r="D82" s="494" t="s">
        <v>353</v>
      </c>
      <c r="E82" s="497" t="s">
        <v>354</v>
      </c>
      <c r="F82" s="498">
        <f>F76*0.1</f>
        <v>0.49500000000000005</v>
      </c>
      <c r="G82" s="498">
        <v>1</v>
      </c>
      <c r="H82" s="493">
        <v>67000</v>
      </c>
      <c r="I82" s="515">
        <f t="shared" si="3"/>
        <v>33165</v>
      </c>
      <c r="J82" s="491" t="s">
        <v>114</v>
      </c>
      <c r="K82" s="750" t="s">
        <v>372</v>
      </c>
    </row>
    <row r="83" spans="1:11" ht="16.350000000000001" customHeight="1">
      <c r="A83" s="731" t="s">
        <v>114</v>
      </c>
      <c r="B83" s="726" t="s">
        <v>114</v>
      </c>
      <c r="C83" s="494" t="s">
        <v>355</v>
      </c>
      <c r="D83" s="494" t="s">
        <v>114</v>
      </c>
      <c r="E83" s="497" t="s">
        <v>354</v>
      </c>
      <c r="F83" s="498">
        <f t="shared" ref="F83:F84" si="5">F77*0.1</f>
        <v>0.49500000000000005</v>
      </c>
      <c r="G83" s="498">
        <v>1.01</v>
      </c>
      <c r="H83" s="493">
        <v>44000</v>
      </c>
      <c r="I83" s="515">
        <f t="shared" si="3"/>
        <v>21997.800000000003</v>
      </c>
      <c r="J83" s="491" t="s">
        <v>359</v>
      </c>
      <c r="K83" s="740" t="s">
        <v>371</v>
      </c>
    </row>
    <row r="84" spans="1:11" ht="16.350000000000001" customHeight="1">
      <c r="A84" s="731" t="s">
        <v>114</v>
      </c>
      <c r="B84" s="726" t="s">
        <v>114</v>
      </c>
      <c r="C84" s="494" t="s">
        <v>356</v>
      </c>
      <c r="D84" s="494" t="s">
        <v>114</v>
      </c>
      <c r="E84" s="497" t="s">
        <v>354</v>
      </c>
      <c r="F84" s="498">
        <f t="shared" si="5"/>
        <v>0.49500000000000005</v>
      </c>
      <c r="G84" s="498">
        <v>1.01</v>
      </c>
      <c r="H84" s="493">
        <v>4000</v>
      </c>
      <c r="I84" s="515">
        <f t="shared" si="3"/>
        <v>1999.8000000000002</v>
      </c>
      <c r="J84" s="491" t="s">
        <v>359</v>
      </c>
      <c r="K84" s="740" t="s">
        <v>371</v>
      </c>
    </row>
    <row r="85" spans="1:11" ht="16.350000000000001" customHeight="1">
      <c r="A85" s="731" t="s">
        <v>114</v>
      </c>
      <c r="B85" s="726" t="s">
        <v>114</v>
      </c>
      <c r="C85" s="494" t="s">
        <v>114</v>
      </c>
      <c r="D85" s="494" t="s">
        <v>114</v>
      </c>
      <c r="E85" s="497" t="s">
        <v>114</v>
      </c>
      <c r="F85" s="498" t="s">
        <v>114</v>
      </c>
      <c r="G85" s="498" t="s">
        <v>114</v>
      </c>
      <c r="H85" s="493" t="s">
        <v>114</v>
      </c>
      <c r="I85" s="496" t="s">
        <v>114</v>
      </c>
      <c r="J85" s="491" t="s">
        <v>114</v>
      </c>
      <c r="K85" s="740" t="s">
        <v>114</v>
      </c>
    </row>
    <row r="86" spans="1:11" ht="16.350000000000001" customHeight="1">
      <c r="A86" s="731" t="s">
        <v>114</v>
      </c>
      <c r="B86" s="726" t="s">
        <v>114</v>
      </c>
      <c r="C86" s="491" t="s">
        <v>218</v>
      </c>
      <c r="D86" s="494" t="s">
        <v>114</v>
      </c>
      <c r="E86" s="491" t="s">
        <v>114</v>
      </c>
      <c r="F86" s="492" t="s">
        <v>114</v>
      </c>
      <c r="G86" s="492" t="s">
        <v>114</v>
      </c>
      <c r="H86" s="493" t="s">
        <v>114</v>
      </c>
      <c r="I86" s="496" t="s">
        <v>114</v>
      </c>
      <c r="J86" s="491" t="s">
        <v>114</v>
      </c>
      <c r="K86" s="740" t="s">
        <v>114</v>
      </c>
    </row>
    <row r="87" spans="1:11" ht="16.350000000000001" customHeight="1">
      <c r="A87" s="731" t="s">
        <v>114</v>
      </c>
      <c r="B87" s="726" t="s">
        <v>114</v>
      </c>
      <c r="C87" s="494" t="s">
        <v>114</v>
      </c>
      <c r="D87" s="494" t="s">
        <v>114</v>
      </c>
      <c r="E87" s="491" t="s">
        <v>114</v>
      </c>
      <c r="F87" s="492" t="s">
        <v>114</v>
      </c>
      <c r="G87" s="492" t="s">
        <v>114</v>
      </c>
      <c r="H87" s="493" t="s">
        <v>114</v>
      </c>
      <c r="I87" s="496">
        <f>SUM(I76:I85)</f>
        <v>203923.42499999999</v>
      </c>
      <c r="J87" s="491" t="s">
        <v>114</v>
      </c>
      <c r="K87" s="740" t="s">
        <v>114</v>
      </c>
    </row>
    <row r="88" spans="1:11" ht="16.350000000000001" customHeight="1">
      <c r="A88" s="731" t="s">
        <v>114</v>
      </c>
      <c r="B88" s="727" t="s">
        <v>114</v>
      </c>
      <c r="C88" s="509" t="s">
        <v>114</v>
      </c>
      <c r="D88" s="509" t="s">
        <v>114</v>
      </c>
      <c r="E88" s="510" t="s">
        <v>114</v>
      </c>
      <c r="F88" s="511" t="s">
        <v>114</v>
      </c>
      <c r="G88" s="511" t="s">
        <v>114</v>
      </c>
      <c r="H88" s="512" t="s">
        <v>114</v>
      </c>
      <c r="I88" s="516" t="s">
        <v>114</v>
      </c>
      <c r="J88" s="510" t="s">
        <v>114</v>
      </c>
      <c r="K88" s="741" t="s">
        <v>114</v>
      </c>
    </row>
    <row r="89" spans="1:11" ht="16.350000000000001" customHeight="1">
      <c r="A89" s="731" t="s">
        <v>114</v>
      </c>
      <c r="B89" s="725" t="s">
        <v>114</v>
      </c>
      <c r="C89" s="281" t="s">
        <v>172</v>
      </c>
      <c r="D89" s="406" t="s">
        <v>189</v>
      </c>
      <c r="E89" s="505" t="s">
        <v>114</v>
      </c>
      <c r="F89" s="506" t="s">
        <v>114</v>
      </c>
      <c r="G89" s="506" t="s">
        <v>114</v>
      </c>
      <c r="H89" s="507" t="s">
        <v>114</v>
      </c>
      <c r="I89" s="508" t="s">
        <v>114</v>
      </c>
      <c r="J89" s="505" t="s">
        <v>114</v>
      </c>
      <c r="K89" s="739" t="s">
        <v>227</v>
      </c>
    </row>
    <row r="90" spans="1:11" ht="16.350000000000001" customHeight="1">
      <c r="A90" s="731" t="s">
        <v>114</v>
      </c>
      <c r="B90" s="726" t="s">
        <v>114</v>
      </c>
      <c r="C90" s="345" t="s">
        <v>362</v>
      </c>
      <c r="D90" s="494"/>
      <c r="E90" s="491" t="s">
        <v>114</v>
      </c>
      <c r="F90" s="492" t="s">
        <v>217</v>
      </c>
      <c r="G90" s="492" t="s">
        <v>114</v>
      </c>
      <c r="H90" s="493" t="s">
        <v>114</v>
      </c>
      <c r="I90" s="495">
        <f>I96</f>
        <v>7137.333333333333</v>
      </c>
      <c r="J90" s="491" t="s">
        <v>114</v>
      </c>
    </row>
    <row r="91" spans="1:11" ht="16.350000000000001" customHeight="1">
      <c r="A91" s="731" t="s">
        <v>114</v>
      </c>
      <c r="B91" s="727" t="s">
        <v>114</v>
      </c>
      <c r="C91" s="509" t="s">
        <v>114</v>
      </c>
      <c r="D91" s="509"/>
      <c r="E91" s="510" t="s">
        <v>344</v>
      </c>
      <c r="F91" s="511" t="s">
        <v>114</v>
      </c>
      <c r="G91" s="511" t="s">
        <v>114</v>
      </c>
      <c r="H91" s="512" t="s">
        <v>114</v>
      </c>
      <c r="I91" s="513" t="s">
        <v>114</v>
      </c>
      <c r="J91" s="510" t="s">
        <v>114</v>
      </c>
      <c r="K91" s="741" t="s">
        <v>114</v>
      </c>
    </row>
    <row r="92" spans="1:11" ht="16.350000000000001" customHeight="1">
      <c r="A92" s="731" t="s">
        <v>114</v>
      </c>
      <c r="B92" s="725" t="s">
        <v>114</v>
      </c>
      <c r="C92" s="581" t="s">
        <v>362</v>
      </c>
      <c r="D92" s="519"/>
      <c r="E92" s="514" t="s">
        <v>114</v>
      </c>
      <c r="F92" s="506">
        <v>1</v>
      </c>
      <c r="G92" s="506">
        <f>1.01*8/6</f>
        <v>1.3466666666666667</v>
      </c>
      <c r="H92" s="507">
        <v>5300</v>
      </c>
      <c r="I92" s="515">
        <f>F92*G92*H92</f>
        <v>7137.333333333333</v>
      </c>
      <c r="J92" s="491" t="s">
        <v>359</v>
      </c>
      <c r="K92" s="739" t="s">
        <v>373</v>
      </c>
    </row>
    <row r="93" spans="1:11" ht="16.350000000000001" customHeight="1">
      <c r="A93" s="731" t="s">
        <v>114</v>
      </c>
      <c r="B93" s="726"/>
      <c r="C93" s="494"/>
      <c r="D93" s="494" t="s">
        <v>114</v>
      </c>
      <c r="E93" s="491" t="s">
        <v>344</v>
      </c>
      <c r="F93" s="492" t="s">
        <v>114</v>
      </c>
      <c r="G93" s="492" t="s">
        <v>114</v>
      </c>
      <c r="H93" s="493" t="s">
        <v>114</v>
      </c>
      <c r="I93" s="496" t="s">
        <v>114</v>
      </c>
      <c r="J93" s="491" t="s">
        <v>114</v>
      </c>
      <c r="K93" s="740"/>
    </row>
    <row r="94" spans="1:11" ht="16.350000000000001" customHeight="1">
      <c r="A94" s="731" t="s">
        <v>114</v>
      </c>
      <c r="B94" s="726"/>
      <c r="C94" s="494"/>
      <c r="D94" s="494" t="s">
        <v>114</v>
      </c>
      <c r="E94" s="497" t="s">
        <v>114</v>
      </c>
      <c r="F94" s="498" t="s">
        <v>114</v>
      </c>
      <c r="G94" s="498" t="s">
        <v>114</v>
      </c>
      <c r="H94" s="493" t="s">
        <v>114</v>
      </c>
      <c r="I94" s="496" t="s">
        <v>114</v>
      </c>
      <c r="J94" s="491" t="s">
        <v>114</v>
      </c>
      <c r="K94" s="740"/>
    </row>
    <row r="95" spans="1:11" ht="16.350000000000001" customHeight="1">
      <c r="A95" s="731" t="s">
        <v>114</v>
      </c>
      <c r="B95" s="726" t="s">
        <v>114</v>
      </c>
      <c r="C95" s="491" t="s">
        <v>218</v>
      </c>
      <c r="D95" s="494" t="s">
        <v>114</v>
      </c>
      <c r="E95" s="491" t="s">
        <v>114</v>
      </c>
      <c r="F95" s="492" t="s">
        <v>114</v>
      </c>
      <c r="G95" s="492" t="s">
        <v>114</v>
      </c>
      <c r="H95" s="493" t="s">
        <v>114</v>
      </c>
      <c r="I95" s="496" t="s">
        <v>114</v>
      </c>
      <c r="J95" s="491" t="s">
        <v>114</v>
      </c>
      <c r="K95" s="740" t="s">
        <v>114</v>
      </c>
    </row>
    <row r="96" spans="1:11" ht="16.350000000000001" customHeight="1">
      <c r="A96" s="731" t="s">
        <v>114</v>
      </c>
      <c r="B96" s="726" t="s">
        <v>114</v>
      </c>
      <c r="C96" s="494" t="s">
        <v>114</v>
      </c>
      <c r="D96" s="494" t="s">
        <v>114</v>
      </c>
      <c r="E96" s="491" t="s">
        <v>114</v>
      </c>
      <c r="F96" s="492" t="s">
        <v>114</v>
      </c>
      <c r="G96" s="492" t="s">
        <v>114</v>
      </c>
      <c r="H96" s="493" t="s">
        <v>114</v>
      </c>
      <c r="I96" s="496">
        <f>SUM(I92:I94)</f>
        <v>7137.333333333333</v>
      </c>
      <c r="J96" s="491" t="s">
        <v>114</v>
      </c>
      <c r="K96" s="740" t="s">
        <v>114</v>
      </c>
    </row>
    <row r="97" spans="1:11" ht="16.350000000000001" customHeight="1">
      <c r="A97" s="731" t="s">
        <v>114</v>
      </c>
      <c r="B97" s="727" t="s">
        <v>114</v>
      </c>
      <c r="C97" s="509" t="s">
        <v>114</v>
      </c>
      <c r="D97" s="509" t="s">
        <v>114</v>
      </c>
      <c r="E97" s="510" t="s">
        <v>114</v>
      </c>
      <c r="F97" s="511" t="s">
        <v>114</v>
      </c>
      <c r="G97" s="511" t="s">
        <v>114</v>
      </c>
      <c r="H97" s="512" t="s">
        <v>114</v>
      </c>
      <c r="I97" s="516" t="s">
        <v>114</v>
      </c>
      <c r="J97" s="510" t="s">
        <v>114</v>
      </c>
      <c r="K97" s="741" t="s">
        <v>114</v>
      </c>
    </row>
    <row r="98" spans="1:11" ht="16.350000000000001" customHeight="1">
      <c r="A98" s="731" t="s">
        <v>114</v>
      </c>
      <c r="B98" s="725" t="s">
        <v>114</v>
      </c>
      <c r="C98" s="281" t="s">
        <v>172</v>
      </c>
      <c r="D98" s="406" t="s">
        <v>189</v>
      </c>
      <c r="E98" s="505" t="s">
        <v>114</v>
      </c>
      <c r="F98" s="506" t="s">
        <v>114</v>
      </c>
      <c r="G98" s="506" t="s">
        <v>114</v>
      </c>
      <c r="H98" s="507" t="s">
        <v>114</v>
      </c>
      <c r="I98" s="508" t="s">
        <v>114</v>
      </c>
      <c r="J98" s="505" t="s">
        <v>114</v>
      </c>
      <c r="K98" s="739" t="s">
        <v>228</v>
      </c>
    </row>
    <row r="99" spans="1:11" ht="16.350000000000001" customHeight="1">
      <c r="A99" s="731" t="s">
        <v>114</v>
      </c>
      <c r="B99" s="726" t="s">
        <v>114</v>
      </c>
      <c r="C99" s="345" t="s">
        <v>332</v>
      </c>
      <c r="D99" s="494" t="s">
        <v>114</v>
      </c>
      <c r="E99" s="491" t="s">
        <v>114</v>
      </c>
      <c r="F99" s="492" t="s">
        <v>217</v>
      </c>
      <c r="G99" s="492" t="s">
        <v>114</v>
      </c>
      <c r="H99" s="493" t="s">
        <v>114</v>
      </c>
      <c r="I99" s="495">
        <f>I105</f>
        <v>3362.6666666666665</v>
      </c>
      <c r="J99" s="491" t="s">
        <v>114</v>
      </c>
      <c r="K99" s="740" t="s">
        <v>114</v>
      </c>
    </row>
    <row r="100" spans="1:11" ht="16.350000000000001" customHeight="1">
      <c r="A100" s="731" t="s">
        <v>114</v>
      </c>
      <c r="B100" s="727" t="s">
        <v>114</v>
      </c>
      <c r="C100" s="509" t="s">
        <v>114</v>
      </c>
      <c r="D100" s="509" t="s">
        <v>114</v>
      </c>
      <c r="E100" s="510" t="s">
        <v>344</v>
      </c>
      <c r="F100" s="511" t="s">
        <v>114</v>
      </c>
      <c r="G100" s="511" t="s">
        <v>114</v>
      </c>
      <c r="H100" s="512" t="s">
        <v>114</v>
      </c>
      <c r="I100" s="513" t="s">
        <v>114</v>
      </c>
      <c r="J100" s="510" t="s">
        <v>114</v>
      </c>
      <c r="K100" s="741" t="s">
        <v>114</v>
      </c>
    </row>
    <row r="101" spans="1:11" ht="16.350000000000001" customHeight="1">
      <c r="A101" s="731" t="s">
        <v>114</v>
      </c>
      <c r="B101" s="725" t="s">
        <v>114</v>
      </c>
      <c r="C101" s="385" t="s">
        <v>332</v>
      </c>
      <c r="D101" s="519"/>
      <c r="E101" s="505" t="s">
        <v>344</v>
      </c>
      <c r="F101" s="506">
        <v>1</v>
      </c>
      <c r="G101" s="506">
        <f>8/6</f>
        <v>1.3333333333333333</v>
      </c>
      <c r="H101" s="507">
        <f>2423+99</f>
        <v>2522</v>
      </c>
      <c r="I101" s="515">
        <f>F101*G101*H101</f>
        <v>3362.6666666666665</v>
      </c>
      <c r="J101" s="491" t="s">
        <v>359</v>
      </c>
      <c r="K101" s="742" t="s">
        <v>363</v>
      </c>
    </row>
    <row r="102" spans="1:11" ht="16.350000000000001" customHeight="1">
      <c r="B102" s="726"/>
      <c r="C102" s="582"/>
      <c r="D102" s="494"/>
      <c r="E102" s="483" t="s">
        <v>114</v>
      </c>
      <c r="F102" s="492"/>
      <c r="G102" s="492"/>
      <c r="H102" s="493"/>
      <c r="I102" s="496"/>
      <c r="J102" s="491"/>
      <c r="K102" s="739"/>
    </row>
    <row r="103" spans="1:11" ht="16.350000000000001" customHeight="1">
      <c r="A103" s="731" t="s">
        <v>114</v>
      </c>
      <c r="B103" s="726" t="s">
        <v>114</v>
      </c>
      <c r="C103" s="494" t="s">
        <v>114</v>
      </c>
      <c r="D103" s="494" t="s">
        <v>114</v>
      </c>
      <c r="E103" s="497" t="s">
        <v>114</v>
      </c>
      <c r="F103" s="498" t="s">
        <v>114</v>
      </c>
      <c r="G103" s="498" t="s">
        <v>114</v>
      </c>
      <c r="H103" s="493" t="s">
        <v>114</v>
      </c>
      <c r="I103" s="496" t="s">
        <v>114</v>
      </c>
      <c r="J103" s="491" t="s">
        <v>114</v>
      </c>
      <c r="K103" s="740" t="s">
        <v>114</v>
      </c>
    </row>
    <row r="104" spans="1:11" ht="16.350000000000001" customHeight="1">
      <c r="A104" s="731" t="s">
        <v>114</v>
      </c>
      <c r="B104" s="726" t="s">
        <v>114</v>
      </c>
      <c r="C104" s="491" t="s">
        <v>218</v>
      </c>
      <c r="D104" s="494" t="s">
        <v>114</v>
      </c>
      <c r="E104" s="491" t="s">
        <v>114</v>
      </c>
      <c r="F104" s="492" t="s">
        <v>114</v>
      </c>
      <c r="G104" s="492" t="s">
        <v>114</v>
      </c>
      <c r="H104" s="493" t="s">
        <v>114</v>
      </c>
      <c r="I104" s="496" t="s">
        <v>114</v>
      </c>
      <c r="J104" s="491" t="s">
        <v>114</v>
      </c>
      <c r="K104" s="740" t="s">
        <v>114</v>
      </c>
    </row>
    <row r="105" spans="1:11" ht="16.350000000000001" customHeight="1">
      <c r="A105" s="731" t="s">
        <v>114</v>
      </c>
      <c r="B105" s="726" t="s">
        <v>114</v>
      </c>
      <c r="C105" s="494" t="s">
        <v>114</v>
      </c>
      <c r="D105" s="494" t="s">
        <v>114</v>
      </c>
      <c r="E105" s="491" t="s">
        <v>114</v>
      </c>
      <c r="F105" s="492" t="s">
        <v>114</v>
      </c>
      <c r="G105" s="492" t="s">
        <v>114</v>
      </c>
      <c r="H105" s="493" t="s">
        <v>114</v>
      </c>
      <c r="I105" s="496">
        <f>SUM(I101:I104)</f>
        <v>3362.6666666666665</v>
      </c>
      <c r="J105" s="491" t="s">
        <v>114</v>
      </c>
      <c r="K105" s="740" t="s">
        <v>114</v>
      </c>
    </row>
    <row r="106" spans="1:11" ht="16.350000000000001" customHeight="1">
      <c r="A106" s="731" t="s">
        <v>114</v>
      </c>
      <c r="B106" s="726" t="s">
        <v>114</v>
      </c>
      <c r="C106" s="494" t="s">
        <v>114</v>
      </c>
      <c r="D106" s="494" t="s">
        <v>114</v>
      </c>
      <c r="E106" s="491" t="s">
        <v>114</v>
      </c>
      <c r="F106" s="492" t="s">
        <v>114</v>
      </c>
      <c r="G106" s="492" t="s">
        <v>114</v>
      </c>
      <c r="H106" s="493" t="s">
        <v>114</v>
      </c>
      <c r="I106" s="496" t="s">
        <v>114</v>
      </c>
      <c r="J106" s="491" t="s">
        <v>114</v>
      </c>
      <c r="K106" s="740" t="s">
        <v>114</v>
      </c>
    </row>
    <row r="107" spans="1:11" ht="16.350000000000001" customHeight="1">
      <c r="A107" s="731" t="s">
        <v>114</v>
      </c>
      <c r="B107" s="728" t="s">
        <v>114</v>
      </c>
      <c r="C107" s="517" t="s">
        <v>114</v>
      </c>
      <c r="D107" s="517" t="s">
        <v>114</v>
      </c>
      <c r="E107" s="518" t="s">
        <v>114</v>
      </c>
      <c r="F107" s="511" t="s">
        <v>114</v>
      </c>
      <c r="G107" s="511" t="s">
        <v>114</v>
      </c>
      <c r="H107" s="512" t="s">
        <v>114</v>
      </c>
      <c r="I107" s="516" t="s">
        <v>114</v>
      </c>
      <c r="J107" s="518" t="s">
        <v>114</v>
      </c>
      <c r="K107" s="744" t="s">
        <v>114</v>
      </c>
    </row>
  </sheetData>
  <phoneticPr fontId="13"/>
  <dataValidations count="1">
    <dataValidation imeMode="on" allowBlank="1" showInputMessage="1" showErrorMessage="1" sqref="C5 C8 C14 C25 C57 C60" xr:uid="{00000000-0002-0000-0F00-000000000000}"/>
  </dataValidations>
  <pageMargins left="0.6692913385826772" right="0.19685039370078741" top="0.43307086614173229" bottom="0.6692913385826772" header="0.31496062992125984" footer="0.51181102362204722"/>
  <pageSetup paperSize="9" orientation="portrait" r:id="rId1"/>
  <headerFooter alignWithMargins="0">
    <oddFooter>&amp;C&amp;9代価&amp;P &amp;R&amp;6&amp;
○は「その他」の率対象、☆は数量に補正率を掛ける、★は単価に補正率を掛ける</oddFooter>
  </headerFooter>
  <rowBreaks count="1" manualBreakCount="1">
    <brk id="107" max="16383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rgb="FFB6DF89"/>
  </sheetPr>
  <dimension ref="A1:AN195"/>
  <sheetViews>
    <sheetView view="pageBreakPreview" zoomScaleNormal="100" zoomScaleSheetLayoutView="100" workbookViewId="0">
      <selection activeCell="F9" sqref="F9"/>
    </sheetView>
  </sheetViews>
  <sheetFormatPr defaultColWidth="32.875" defaultRowHeight="20.25" customHeight="1"/>
  <cols>
    <col min="1" max="1" width="5.625" style="383" customWidth="1"/>
    <col min="2" max="2" width="25.125" style="361" customWidth="1"/>
    <col min="3" max="3" width="24.5" style="361" customWidth="1"/>
    <col min="4" max="4" width="6.875" style="361" customWidth="1"/>
    <col min="5" max="5" width="7.375" style="362" customWidth="1"/>
    <col min="6" max="6" width="33.625" style="369" customWidth="1"/>
    <col min="7" max="7" width="8" style="361" customWidth="1"/>
    <col min="8" max="8" width="8.375" style="362" customWidth="1"/>
    <col min="9" max="16384" width="32.875" style="361"/>
  </cols>
  <sheetData>
    <row r="1" spans="1:40" s="226" customFormat="1" ht="15" customHeight="1">
      <c r="A1" s="217"/>
      <c r="B1" s="924" t="s">
        <v>143</v>
      </c>
      <c r="C1" s="926" t="s">
        <v>163</v>
      </c>
      <c r="D1" s="975" t="s">
        <v>144</v>
      </c>
      <c r="E1" s="929" t="s">
        <v>145</v>
      </c>
      <c r="F1" s="977" t="s">
        <v>169</v>
      </c>
      <c r="G1" s="977"/>
      <c r="H1" s="971" t="s">
        <v>164</v>
      </c>
      <c r="I1" s="972"/>
      <c r="J1" s="218"/>
      <c r="K1" s="219" t="s">
        <v>139</v>
      </c>
      <c r="L1" s="220"/>
      <c r="M1" s="341" t="s">
        <v>88</v>
      </c>
      <c r="N1" s="221" t="s">
        <v>89</v>
      </c>
      <c r="O1" s="342" t="s">
        <v>132</v>
      </c>
      <c r="P1" s="219" t="s">
        <v>133</v>
      </c>
      <c r="Q1" s="220"/>
      <c r="R1" s="222" t="s">
        <v>134</v>
      </c>
      <c r="S1" s="222" t="s">
        <v>135</v>
      </c>
      <c r="T1" s="222" t="s">
        <v>132</v>
      </c>
      <c r="U1" s="223" t="s">
        <v>138</v>
      </c>
      <c r="V1" s="224"/>
      <c r="W1" s="225"/>
      <c r="X1" s="225"/>
      <c r="Y1" s="225"/>
      <c r="Z1" s="225"/>
      <c r="AA1" s="225"/>
      <c r="AB1" s="225"/>
      <c r="AC1" s="225"/>
      <c r="AD1" s="225"/>
      <c r="AE1" s="225"/>
      <c r="AF1" s="225"/>
    </row>
    <row r="2" spans="1:40" s="226" customFormat="1" ht="15.75" customHeight="1">
      <c r="A2" s="227"/>
      <c r="B2" s="925"/>
      <c r="C2" s="926"/>
      <c r="D2" s="976"/>
      <c r="E2" s="930"/>
      <c r="F2" s="978"/>
      <c r="G2" s="978"/>
      <c r="H2" s="973"/>
      <c r="I2" s="974"/>
      <c r="J2" s="228" t="s">
        <v>24</v>
      </c>
      <c r="K2" s="229" t="s">
        <v>140</v>
      </c>
      <c r="L2" s="230" t="s">
        <v>136</v>
      </c>
      <c r="M2" s="231">
        <v>1</v>
      </c>
      <c r="N2" s="232" t="s">
        <v>165</v>
      </c>
      <c r="O2" s="343" t="s">
        <v>137</v>
      </c>
      <c r="P2" s="229" t="s">
        <v>141</v>
      </c>
      <c r="Q2" s="229" t="s">
        <v>136</v>
      </c>
      <c r="R2" s="231">
        <v>1</v>
      </c>
      <c r="S2" s="233" t="s">
        <v>136</v>
      </c>
      <c r="T2" s="233" t="s">
        <v>137</v>
      </c>
      <c r="U2" s="231">
        <f>R2</f>
        <v>1</v>
      </c>
      <c r="V2" s="234" t="s">
        <v>166</v>
      </c>
      <c r="W2" s="225"/>
      <c r="X2" s="225"/>
      <c r="Y2" s="225"/>
      <c r="Z2" s="225"/>
      <c r="AA2" s="225"/>
      <c r="AB2" s="225"/>
      <c r="AC2" s="225"/>
      <c r="AD2" s="225"/>
    </row>
    <row r="3" spans="1:40" s="295" customFormat="1" ht="27.75" customHeight="1">
      <c r="A3" s="344" t="s">
        <v>463</v>
      </c>
      <c r="B3" s="438" t="s">
        <v>177</v>
      </c>
      <c r="C3" s="345"/>
      <c r="D3" s="370"/>
      <c r="E3" s="284"/>
      <c r="F3" s="427" t="str">
        <f t="shared" ref="F3" si="0">IF($J$1="✓","",IF($J3=1,$O3,IF($J3=2,$T3,"")))</f>
        <v/>
      </c>
      <c r="G3" s="427" t="str">
        <f t="shared" ref="G3" si="1">IF($J$1="✓","",IF(OR($F3="",$J3=""),"",ROUNDDOWN($D3*$F3,0)))</f>
        <v/>
      </c>
      <c r="H3" s="439">
        <f>IF(OR($J$1="✓",$J3="",$G3=0),"",IF($J3=2,"見×"&amp;R3*100&amp;"％",IF($J3=1,IF(OR(NOT(ISERR(FIND("公",$K3))),NOT(ISERR(FIND("カ",$K3)))),$K3&amp;"×"&amp;SUM($M$2,$N3)*100&amp;"%",$K3),"")))</f>
        <v>0</v>
      </c>
      <c r="I3" s="440"/>
      <c r="J3" s="430">
        <v>1</v>
      </c>
      <c r="K3" s="431"/>
      <c r="L3" s="432"/>
      <c r="M3" s="264" t="str">
        <f>IF(L3="","",ROUNDDOWN(L3*SUM($M$2,$N3),0))</f>
        <v/>
      </c>
      <c r="N3" s="433"/>
      <c r="O3" s="264" t="str">
        <f>IF(M3="","",IF(M3&gt;=100000,ROUNDDOWN(M3/1000,0)*1000,IF(M3&gt;=10000,ROUNDDOWN(M3/100,0)*100,IF(M3&gt;=100,ROUNDDOWN(M3/10,0)*10,M3))))</f>
        <v/>
      </c>
      <c r="P3" s="434"/>
      <c r="Q3" s="435"/>
      <c r="R3" s="268">
        <f>SUM(U3:V3)</f>
        <v>1</v>
      </c>
      <c r="S3" s="264">
        <f>ROUNDDOWN(Q3*R3,0)</f>
        <v>0</v>
      </c>
      <c r="T3" s="264">
        <f>IF(S3="","",IF(S3&gt;=100000,ROUNDDOWN(S3/1000,0)*1000,IF(S3&gt;=10000,ROUNDDOWN(S3/100,0)*100,IF(S3&gt;=100,ROUNDDOWN(S3/10,0)*10,S3))))</f>
        <v>0</v>
      </c>
      <c r="U3" s="268">
        <f t="shared" ref="U3" si="2">$U$2</f>
        <v>1</v>
      </c>
      <c r="V3" s="433"/>
      <c r="W3" s="294"/>
      <c r="X3" s="436"/>
      <c r="Y3" s="363"/>
      <c r="Z3" s="294"/>
      <c r="AA3" s="436"/>
      <c r="AB3" s="364"/>
      <c r="AC3" s="294"/>
      <c r="AD3" s="436"/>
      <c r="AE3" s="364"/>
      <c r="AF3" s="294"/>
      <c r="AG3" s="294"/>
      <c r="AH3" s="294"/>
      <c r="AI3" s="294"/>
      <c r="AJ3" s="294"/>
      <c r="AK3" s="294"/>
      <c r="AL3" s="294"/>
      <c r="AM3" s="294"/>
      <c r="AN3" s="294"/>
    </row>
    <row r="4" spans="1:40" ht="27" customHeight="1">
      <c r="B4" s="404" t="s">
        <v>178</v>
      </c>
      <c r="C4" s="361" t="s">
        <v>179</v>
      </c>
      <c r="D4" s="383">
        <v>104</v>
      </c>
      <c r="E4" s="362" t="s">
        <v>168</v>
      </c>
      <c r="F4" s="369" t="s">
        <v>180</v>
      </c>
      <c r="G4" s="406"/>
    </row>
    <row r="5" spans="1:40" ht="27" customHeight="1">
      <c r="B5" s="404"/>
      <c r="D5" s="405"/>
      <c r="G5" s="406"/>
    </row>
    <row r="6" spans="1:40" ht="27" customHeight="1">
      <c r="A6" s="344" t="s">
        <v>463</v>
      </c>
      <c r="B6" s="281" t="s">
        <v>170</v>
      </c>
      <c r="D6" s="405"/>
      <c r="G6" s="406"/>
    </row>
    <row r="7" spans="1:40" ht="27" customHeight="1">
      <c r="B7" s="384" t="s">
        <v>175</v>
      </c>
      <c r="D7" s="570">
        <f>(5.5+12)*2</f>
        <v>35</v>
      </c>
      <c r="E7" s="362" t="s">
        <v>168</v>
      </c>
      <c r="F7" s="369" t="s">
        <v>333</v>
      </c>
      <c r="G7" s="406"/>
    </row>
    <row r="8" spans="1:40" ht="27" customHeight="1">
      <c r="B8" s="571" t="s">
        <v>160</v>
      </c>
      <c r="D8" s="407">
        <f>4.5*11</f>
        <v>49.5</v>
      </c>
      <c r="E8" s="362" t="s">
        <v>334</v>
      </c>
      <c r="F8" s="369" t="s">
        <v>336</v>
      </c>
      <c r="G8" s="406"/>
    </row>
    <row r="9" spans="1:40" ht="27" customHeight="1">
      <c r="A9" s="358"/>
      <c r="B9" s="384" t="s">
        <v>176</v>
      </c>
      <c r="C9" s="345"/>
      <c r="D9" s="410">
        <f>49.5*0.25</f>
        <v>12.375</v>
      </c>
      <c r="E9" s="362" t="s">
        <v>335</v>
      </c>
      <c r="F9" s="369" t="s">
        <v>337</v>
      </c>
      <c r="G9" s="406"/>
    </row>
    <row r="10" spans="1:40" s="408" customFormat="1" ht="27" customHeight="1">
      <c r="A10" s="358"/>
      <c r="B10" s="384"/>
      <c r="C10" s="345"/>
      <c r="D10" s="361"/>
      <c r="E10" s="362"/>
      <c r="F10" s="369"/>
      <c r="G10" s="406"/>
      <c r="H10" s="362"/>
    </row>
    <row r="11" spans="1:40" ht="27" customHeight="1">
      <c r="A11" s="344" t="s">
        <v>463</v>
      </c>
      <c r="B11" s="281" t="s">
        <v>328</v>
      </c>
      <c r="D11" s="409"/>
    </row>
    <row r="12" spans="1:40" ht="27" customHeight="1">
      <c r="B12" s="384" t="s">
        <v>329</v>
      </c>
      <c r="C12" s="345" t="s">
        <v>330</v>
      </c>
      <c r="D12" s="361">
        <f>4.5*11</f>
        <v>49.5</v>
      </c>
      <c r="E12" s="362" t="s">
        <v>334</v>
      </c>
      <c r="F12" s="369" t="s">
        <v>336</v>
      </c>
      <c r="G12" s="406"/>
    </row>
    <row r="13" spans="1:40" ht="27" customHeight="1">
      <c r="B13" s="572"/>
      <c r="G13" s="406"/>
    </row>
    <row r="14" spans="1:40" ht="27" customHeight="1">
      <c r="A14" s="344" t="s">
        <v>463</v>
      </c>
      <c r="B14" s="270" t="s">
        <v>171</v>
      </c>
      <c r="C14" s="345"/>
      <c r="D14" s="410"/>
      <c r="G14" s="406"/>
    </row>
    <row r="15" spans="1:40" ht="27" customHeight="1">
      <c r="A15" s="358"/>
      <c r="B15" s="468" t="s">
        <v>183</v>
      </c>
      <c r="C15" s="385" t="s">
        <v>182</v>
      </c>
      <c r="D15" s="383">
        <v>787</v>
      </c>
      <c r="E15" s="344" t="s">
        <v>161</v>
      </c>
      <c r="F15" s="369" t="s">
        <v>339</v>
      </c>
      <c r="G15" s="406"/>
    </row>
    <row r="16" spans="1:40" ht="27" customHeight="1">
      <c r="A16" s="358"/>
      <c r="B16" s="468" t="s">
        <v>172</v>
      </c>
      <c r="C16" s="385" t="s">
        <v>338</v>
      </c>
      <c r="D16" s="573">
        <v>49.5</v>
      </c>
      <c r="E16" s="344" t="s">
        <v>161</v>
      </c>
      <c r="F16" s="369">
        <v>49.5</v>
      </c>
      <c r="G16" s="406"/>
    </row>
    <row r="17" spans="1:8" ht="27" customHeight="1">
      <c r="A17" s="358"/>
      <c r="B17" s="468"/>
      <c r="C17" s="385" t="s">
        <v>332</v>
      </c>
      <c r="D17" s="574">
        <v>826</v>
      </c>
      <c r="E17" s="344" t="s">
        <v>161</v>
      </c>
      <c r="F17" s="386" t="s">
        <v>340</v>
      </c>
      <c r="G17" s="406"/>
    </row>
    <row r="18" spans="1:8" ht="27" customHeight="1">
      <c r="A18" s="358"/>
      <c r="B18" s="568"/>
      <c r="C18" s="384" t="s">
        <v>184</v>
      </c>
      <c r="D18" s="370">
        <f>0.6+52</f>
        <v>52.6</v>
      </c>
      <c r="E18" s="344" t="s">
        <v>157</v>
      </c>
      <c r="F18" s="369" t="s">
        <v>341</v>
      </c>
      <c r="G18" s="406"/>
    </row>
    <row r="19" spans="1:8" ht="27" customHeight="1">
      <c r="A19" s="358"/>
      <c r="B19" s="468"/>
      <c r="C19" s="468" t="s">
        <v>173</v>
      </c>
      <c r="D19" s="383">
        <v>180</v>
      </c>
      <c r="E19" s="360" t="s">
        <v>157</v>
      </c>
      <c r="F19" s="369" t="s">
        <v>342</v>
      </c>
      <c r="G19" s="406"/>
    </row>
    <row r="20" spans="1:8" ht="27" customHeight="1">
      <c r="B20" s="468"/>
      <c r="C20" s="468" t="s">
        <v>174</v>
      </c>
      <c r="D20" s="462">
        <f>41*2</f>
        <v>82</v>
      </c>
      <c r="E20" s="360" t="s">
        <v>158</v>
      </c>
      <c r="F20" s="369" t="s">
        <v>343</v>
      </c>
    </row>
    <row r="21" spans="1:8" ht="27" customHeight="1">
      <c r="B21" s="404"/>
      <c r="D21" s="569"/>
    </row>
    <row r="22" spans="1:8" ht="27" customHeight="1">
      <c r="B22" s="404"/>
    </row>
    <row r="23" spans="1:8" ht="27" customHeight="1">
      <c r="B23" s="404"/>
    </row>
    <row r="24" spans="1:8" ht="27" customHeight="1">
      <c r="B24" s="404"/>
    </row>
    <row r="25" spans="1:8" ht="27" customHeight="1">
      <c r="A25" s="358"/>
      <c r="B25" s="384"/>
      <c r="C25" s="345"/>
      <c r="D25" s="410"/>
    </row>
    <row r="26" spans="1:8" ht="27" customHeight="1">
      <c r="A26" s="358"/>
      <c r="B26" s="384"/>
      <c r="C26" s="345"/>
      <c r="D26" s="410"/>
    </row>
    <row r="27" spans="1:8" ht="27" customHeight="1">
      <c r="A27" s="358"/>
      <c r="B27" s="384"/>
      <c r="C27" s="345"/>
    </row>
    <row r="28" spans="1:8" ht="27" customHeight="1">
      <c r="A28" s="358"/>
      <c r="B28" s="350"/>
      <c r="C28" s="345"/>
      <c r="G28" s="406"/>
    </row>
    <row r="29" spans="1:8" ht="27" customHeight="1">
      <c r="A29" s="358"/>
      <c r="B29" s="384"/>
      <c r="C29" s="345"/>
      <c r="G29" s="406"/>
    </row>
    <row r="30" spans="1:8" ht="27" customHeight="1">
      <c r="A30" s="358"/>
      <c r="B30" s="384"/>
      <c r="C30" s="345"/>
      <c r="G30" s="406"/>
    </row>
    <row r="31" spans="1:8" s="408" customFormat="1" ht="27" customHeight="1">
      <c r="A31" s="387"/>
      <c r="B31" s="388"/>
      <c r="C31" s="389"/>
      <c r="E31" s="411"/>
      <c r="F31" s="412"/>
      <c r="G31" s="406"/>
      <c r="H31" s="362"/>
    </row>
    <row r="32" spans="1:8" ht="27" customHeight="1">
      <c r="A32" s="358"/>
      <c r="B32" s="350"/>
      <c r="C32" s="345"/>
      <c r="G32" s="406"/>
    </row>
    <row r="33" spans="1:8" ht="27" customHeight="1">
      <c r="A33" s="358"/>
      <c r="B33" s="385"/>
      <c r="C33" s="345"/>
      <c r="G33" s="406"/>
    </row>
    <row r="34" spans="1:8" ht="27" customHeight="1">
      <c r="A34" s="358"/>
      <c r="B34" s="385"/>
      <c r="C34" s="345"/>
      <c r="D34" s="362"/>
      <c r="G34" s="406"/>
    </row>
    <row r="35" spans="1:8" ht="27" customHeight="1">
      <c r="A35" s="358"/>
      <c r="B35" s="384"/>
      <c r="C35" s="345"/>
      <c r="G35" s="406"/>
    </row>
    <row r="36" spans="1:8" ht="27" customHeight="1">
      <c r="A36" s="358"/>
      <c r="B36" s="350"/>
      <c r="C36" s="345"/>
      <c r="G36" s="406"/>
    </row>
    <row r="37" spans="1:8" ht="27" customHeight="1">
      <c r="A37" s="358"/>
      <c r="B37" s="384"/>
      <c r="C37" s="345"/>
      <c r="G37" s="406"/>
    </row>
    <row r="38" spans="1:8" ht="27" customHeight="1">
      <c r="A38" s="358"/>
      <c r="B38" s="384"/>
      <c r="C38" s="345"/>
      <c r="D38" s="407"/>
      <c r="G38" s="406"/>
    </row>
    <row r="39" spans="1:8" ht="27" customHeight="1">
      <c r="A39" s="358"/>
      <c r="B39" s="384"/>
      <c r="C39" s="345"/>
      <c r="D39" s="413"/>
      <c r="G39" s="406"/>
    </row>
    <row r="40" spans="1:8" ht="27" customHeight="1">
      <c r="A40" s="358"/>
      <c r="B40" s="350"/>
      <c r="C40" s="345"/>
      <c r="G40" s="406"/>
    </row>
    <row r="41" spans="1:8" ht="27" customHeight="1">
      <c r="A41" s="358"/>
      <c r="B41" s="384"/>
      <c r="C41" s="345"/>
      <c r="D41" s="414"/>
      <c r="F41" s="415"/>
      <c r="G41" s="406"/>
    </row>
    <row r="42" spans="1:8" ht="27" customHeight="1">
      <c r="A42" s="358"/>
      <c r="B42" s="350"/>
      <c r="C42" s="345"/>
      <c r="F42" s="416"/>
      <c r="G42" s="406"/>
      <c r="H42" s="416"/>
    </row>
    <row r="43" spans="1:8" ht="27" customHeight="1">
      <c r="A43" s="358"/>
      <c r="B43" s="384"/>
      <c r="C43" s="345"/>
      <c r="G43" s="406"/>
    </row>
    <row r="44" spans="1:8" ht="27" customHeight="1">
      <c r="A44" s="358"/>
      <c r="B44" s="384"/>
      <c r="C44" s="345"/>
      <c r="G44" s="406"/>
    </row>
    <row r="45" spans="1:8" ht="27" customHeight="1">
      <c r="A45" s="358"/>
      <c r="B45" s="384"/>
      <c r="C45" s="345"/>
      <c r="D45" s="417"/>
      <c r="G45" s="406"/>
    </row>
    <row r="46" spans="1:8" ht="27" customHeight="1">
      <c r="A46" s="358"/>
      <c r="B46" s="350"/>
      <c r="C46" s="345"/>
      <c r="G46" s="406"/>
    </row>
    <row r="47" spans="1:8" s="408" customFormat="1" ht="27" customHeight="1">
      <c r="A47" s="387"/>
      <c r="B47" s="388"/>
      <c r="C47" s="389"/>
      <c r="D47" s="361"/>
      <c r="E47" s="362"/>
      <c r="F47" s="412"/>
      <c r="G47" s="406"/>
      <c r="H47" s="411"/>
    </row>
    <row r="48" spans="1:8" s="419" customFormat="1" ht="27" customHeight="1">
      <c r="A48" s="418"/>
      <c r="E48" s="420"/>
      <c r="F48" s="421"/>
      <c r="G48" s="406"/>
      <c r="H48" s="420"/>
    </row>
    <row r="49" spans="1:40" ht="27" customHeight="1">
      <c r="B49" s="422"/>
      <c r="C49" s="345"/>
      <c r="D49" s="362"/>
      <c r="G49" s="406"/>
    </row>
    <row r="50" spans="1:40" ht="27" customHeight="1">
      <c r="B50" s="422"/>
      <c r="C50" s="345"/>
      <c r="D50" s="362"/>
      <c r="G50" s="406"/>
    </row>
    <row r="51" spans="1:40" ht="27" customHeight="1">
      <c r="B51" s="423"/>
      <c r="C51" s="424"/>
      <c r="D51" s="425"/>
      <c r="F51" s="425"/>
      <c r="G51" s="406"/>
    </row>
    <row r="52" spans="1:40" ht="27" customHeight="1">
      <c r="B52" s="423"/>
      <c r="C52" s="424"/>
      <c r="D52" s="425"/>
      <c r="F52" s="425"/>
      <c r="G52" s="406"/>
    </row>
    <row r="53" spans="1:40" s="295" customFormat="1" ht="27.75" customHeight="1">
      <c r="A53" s="344"/>
      <c r="B53" s="361"/>
      <c r="C53" s="361"/>
      <c r="D53" s="426"/>
      <c r="E53" s="362"/>
      <c r="F53" s="427"/>
      <c r="G53" s="427"/>
      <c r="H53" s="428"/>
      <c r="I53" s="429"/>
      <c r="J53" s="430"/>
      <c r="K53" s="431"/>
      <c r="L53" s="432"/>
      <c r="M53" s="264"/>
      <c r="N53" s="433"/>
      <c r="O53" s="264"/>
      <c r="P53" s="434"/>
      <c r="Q53" s="435"/>
      <c r="R53" s="268"/>
      <c r="S53" s="264"/>
      <c r="T53" s="264"/>
      <c r="U53" s="268"/>
      <c r="V53" s="433"/>
      <c r="W53" s="294"/>
      <c r="X53" s="436"/>
      <c r="Y53" s="363"/>
      <c r="Z53" s="294"/>
      <c r="AA53" s="436"/>
      <c r="AB53" s="364"/>
      <c r="AC53" s="294"/>
      <c r="AD53" s="436"/>
      <c r="AE53" s="364"/>
      <c r="AF53" s="294"/>
      <c r="AG53" s="294"/>
      <c r="AH53" s="294"/>
      <c r="AI53" s="294"/>
      <c r="AJ53" s="294"/>
      <c r="AK53" s="294"/>
      <c r="AL53" s="294"/>
      <c r="AM53" s="294"/>
      <c r="AN53" s="294"/>
    </row>
    <row r="54" spans="1:40" s="295" customFormat="1" ht="27.75" customHeight="1">
      <c r="A54" s="344"/>
      <c r="B54" s="361"/>
      <c r="C54" s="361"/>
      <c r="D54" s="437"/>
      <c r="E54" s="362"/>
      <c r="F54" s="427"/>
      <c r="G54" s="427"/>
      <c r="H54" s="428"/>
      <c r="I54" s="429"/>
      <c r="J54" s="430"/>
      <c r="K54" s="431"/>
      <c r="L54" s="432"/>
      <c r="M54" s="264"/>
      <c r="N54" s="433"/>
      <c r="O54" s="264"/>
      <c r="P54" s="434"/>
      <c r="Q54" s="435"/>
      <c r="R54" s="268"/>
      <c r="S54" s="264"/>
      <c r="T54" s="264"/>
      <c r="U54" s="268"/>
      <c r="V54" s="433"/>
      <c r="W54" s="294"/>
      <c r="X54" s="436"/>
      <c r="Y54" s="363"/>
      <c r="Z54" s="294"/>
      <c r="AA54" s="436"/>
      <c r="AB54" s="364"/>
      <c r="AC54" s="294"/>
      <c r="AD54" s="436"/>
      <c r="AE54" s="364"/>
      <c r="AF54" s="294"/>
      <c r="AG54" s="294"/>
      <c r="AH54" s="294"/>
      <c r="AI54" s="294"/>
      <c r="AJ54" s="294"/>
      <c r="AK54" s="294"/>
      <c r="AL54" s="294"/>
      <c r="AM54" s="294"/>
      <c r="AN54" s="294"/>
    </row>
    <row r="55" spans="1:40" ht="27" customHeight="1">
      <c r="D55" s="369"/>
      <c r="G55" s="406"/>
    </row>
    <row r="56" spans="1:40" ht="27" customHeight="1">
      <c r="D56" s="369"/>
      <c r="G56" s="406"/>
    </row>
    <row r="57" spans="1:40" ht="27" customHeight="1">
      <c r="D57" s="369"/>
      <c r="G57" s="406"/>
    </row>
    <row r="58" spans="1:40" ht="27" customHeight="1">
      <c r="B58" s="359"/>
      <c r="C58" s="345"/>
      <c r="D58" s="390"/>
      <c r="E58" s="344"/>
      <c r="G58" s="406"/>
    </row>
    <row r="59" spans="1:40" ht="27" customHeight="1">
      <c r="G59" s="406"/>
    </row>
    <row r="60" spans="1:40" s="295" customFormat="1" ht="27.75" customHeight="1">
      <c r="A60" s="344"/>
      <c r="B60" s="438"/>
      <c r="C60" s="345"/>
      <c r="D60" s="370"/>
      <c r="E60" s="284"/>
      <c r="F60" s="427"/>
      <c r="G60" s="427"/>
      <c r="H60" s="439"/>
      <c r="I60" s="440"/>
      <c r="J60" s="430"/>
      <c r="K60" s="431"/>
      <c r="L60" s="432"/>
      <c r="M60" s="264"/>
      <c r="N60" s="433"/>
      <c r="O60" s="264"/>
      <c r="P60" s="434"/>
      <c r="Q60" s="435"/>
      <c r="R60" s="268"/>
      <c r="S60" s="264"/>
      <c r="T60" s="264"/>
      <c r="U60" s="268"/>
      <c r="V60" s="433"/>
      <c r="W60" s="294"/>
      <c r="X60" s="436"/>
      <c r="Y60" s="363"/>
      <c r="Z60" s="294"/>
      <c r="AA60" s="436"/>
      <c r="AB60" s="364"/>
      <c r="AC60" s="294"/>
      <c r="AD60" s="436"/>
      <c r="AE60" s="364"/>
      <c r="AF60" s="294"/>
      <c r="AG60" s="294"/>
      <c r="AH60" s="294"/>
      <c r="AI60" s="294"/>
      <c r="AJ60" s="294"/>
      <c r="AK60" s="294"/>
      <c r="AL60" s="294"/>
      <c r="AM60" s="294"/>
      <c r="AN60" s="294"/>
    </row>
    <row r="61" spans="1:40" ht="27" customHeight="1">
      <c r="A61" s="371"/>
      <c r="B61" s="350"/>
      <c r="G61" s="406"/>
    </row>
    <row r="62" spans="1:40" ht="27" customHeight="1">
      <c r="G62" s="406"/>
    </row>
    <row r="63" spans="1:40" ht="27" customHeight="1">
      <c r="G63" s="406"/>
    </row>
    <row r="64" spans="1:40" s="295" customFormat="1" ht="27.75" customHeight="1">
      <c r="A64" s="344"/>
      <c r="B64" s="438"/>
      <c r="C64" s="345"/>
      <c r="D64" s="370"/>
      <c r="E64" s="284"/>
      <c r="F64" s="427"/>
      <c r="G64" s="427"/>
      <c r="H64" s="439"/>
      <c r="I64" s="440"/>
      <c r="J64" s="430"/>
      <c r="K64" s="431"/>
      <c r="L64" s="432"/>
      <c r="M64" s="264"/>
      <c r="N64" s="433"/>
      <c r="O64" s="264"/>
      <c r="P64" s="434"/>
      <c r="Q64" s="435"/>
      <c r="R64" s="268"/>
      <c r="S64" s="264"/>
      <c r="T64" s="264"/>
      <c r="U64" s="268"/>
      <c r="V64" s="433"/>
      <c r="W64" s="294"/>
      <c r="X64" s="436"/>
      <c r="Y64" s="363"/>
      <c r="Z64" s="294"/>
      <c r="AA64" s="436"/>
      <c r="AB64" s="364"/>
      <c r="AC64" s="294"/>
      <c r="AD64" s="436"/>
      <c r="AE64" s="364"/>
      <c r="AF64" s="294"/>
      <c r="AG64" s="294"/>
      <c r="AH64" s="294"/>
      <c r="AI64" s="294"/>
      <c r="AJ64" s="294"/>
      <c r="AK64" s="294"/>
      <c r="AL64" s="294"/>
      <c r="AM64" s="294"/>
      <c r="AN64" s="294"/>
    </row>
    <row r="65" spans="1:40" ht="27" customHeight="1">
      <c r="A65" s="371"/>
      <c r="B65" s="350"/>
      <c r="C65" s="351"/>
      <c r="E65" s="391"/>
      <c r="G65" s="406"/>
    </row>
    <row r="66" spans="1:40" ht="27" customHeight="1">
      <c r="A66" s="371"/>
      <c r="B66" s="350"/>
      <c r="C66" s="351"/>
      <c r="E66" s="391"/>
      <c r="G66" s="406"/>
    </row>
    <row r="67" spans="1:40" ht="27" customHeight="1">
      <c r="A67" s="371"/>
      <c r="B67" s="350"/>
      <c r="C67" s="351"/>
      <c r="E67" s="391"/>
      <c r="G67" s="406"/>
    </row>
    <row r="68" spans="1:40" ht="27" customHeight="1">
      <c r="A68" s="371"/>
      <c r="B68" s="350"/>
      <c r="C68" s="351"/>
      <c r="E68" s="391"/>
      <c r="G68" s="406"/>
    </row>
    <row r="69" spans="1:40" ht="27" customHeight="1">
      <c r="G69" s="406"/>
    </row>
    <row r="70" spans="1:40" s="295" customFormat="1" ht="27.75" customHeight="1">
      <c r="A70" s="344"/>
      <c r="B70" s="438"/>
      <c r="C70" s="345"/>
      <c r="D70" s="370"/>
      <c r="E70" s="284"/>
      <c r="F70" s="427"/>
      <c r="G70" s="427"/>
      <c r="H70" s="439"/>
      <c r="I70" s="440"/>
      <c r="J70" s="430"/>
      <c r="K70" s="431"/>
      <c r="L70" s="432"/>
      <c r="M70" s="264"/>
      <c r="N70" s="433"/>
      <c r="O70" s="264"/>
      <c r="P70" s="434"/>
      <c r="Q70" s="435"/>
      <c r="R70" s="268"/>
      <c r="S70" s="264"/>
      <c r="T70" s="264"/>
      <c r="U70" s="268"/>
      <c r="V70" s="433"/>
      <c r="W70" s="294"/>
      <c r="X70" s="436"/>
      <c r="Y70" s="363"/>
      <c r="Z70" s="294"/>
      <c r="AA70" s="436"/>
      <c r="AB70" s="364"/>
      <c r="AC70" s="294"/>
      <c r="AD70" s="436"/>
      <c r="AE70" s="364"/>
      <c r="AF70" s="294"/>
      <c r="AG70" s="294"/>
      <c r="AH70" s="294"/>
      <c r="AI70" s="294"/>
      <c r="AJ70" s="294"/>
      <c r="AK70" s="294"/>
      <c r="AL70" s="294"/>
      <c r="AM70" s="294"/>
      <c r="AN70" s="294"/>
    </row>
    <row r="71" spans="1:40" ht="27" customHeight="1">
      <c r="A71" s="371"/>
      <c r="B71" s="441"/>
      <c r="C71" s="351"/>
      <c r="G71" s="406"/>
    </row>
    <row r="72" spans="1:40" ht="27" customHeight="1">
      <c r="A72" s="371"/>
      <c r="B72" s="441"/>
      <c r="C72" s="351"/>
      <c r="G72" s="406"/>
    </row>
    <row r="73" spans="1:40" ht="27" customHeight="1">
      <c r="A73" s="358"/>
      <c r="B73" s="442"/>
      <c r="C73" s="345"/>
      <c r="D73" s="392"/>
      <c r="F73" s="372"/>
      <c r="G73" s="406"/>
    </row>
    <row r="74" spans="1:40" ht="27" customHeight="1">
      <c r="B74" s="404"/>
      <c r="D74" s="392"/>
      <c r="F74" s="372"/>
      <c r="G74" s="406"/>
    </row>
    <row r="75" spans="1:40" s="419" customFormat="1" ht="27" customHeight="1">
      <c r="A75" s="418"/>
      <c r="E75" s="420"/>
      <c r="F75" s="421"/>
      <c r="G75" s="406"/>
      <c r="H75" s="420"/>
    </row>
    <row r="76" spans="1:40" ht="27" customHeight="1">
      <c r="B76" s="443"/>
      <c r="C76" s="444"/>
      <c r="D76" s="445"/>
      <c r="E76" s="446"/>
      <c r="F76" s="425"/>
      <c r="G76" s="406"/>
    </row>
    <row r="77" spans="1:40" ht="27" customHeight="1">
      <c r="B77" s="443"/>
      <c r="C77" s="444"/>
      <c r="D77" s="447"/>
      <c r="E77" s="446"/>
      <c r="F77" s="425"/>
      <c r="G77" s="406"/>
    </row>
    <row r="78" spans="1:40" ht="27" customHeight="1">
      <c r="G78" s="406"/>
    </row>
    <row r="79" spans="1:40" s="295" customFormat="1" ht="27.75" customHeight="1">
      <c r="A79" s="344"/>
      <c r="B79" s="438"/>
      <c r="C79" s="345"/>
      <c r="D79" s="370"/>
      <c r="E79" s="284"/>
      <c r="F79" s="427"/>
      <c r="G79" s="427"/>
      <c r="H79" s="439"/>
      <c r="I79" s="440"/>
      <c r="J79" s="430"/>
      <c r="K79" s="431"/>
      <c r="L79" s="432"/>
      <c r="M79" s="264"/>
      <c r="N79" s="433"/>
      <c r="O79" s="264"/>
      <c r="P79" s="434"/>
      <c r="Q79" s="435"/>
      <c r="R79" s="268"/>
      <c r="S79" s="264"/>
      <c r="T79" s="264"/>
      <c r="U79" s="268"/>
      <c r="V79" s="433"/>
      <c r="W79" s="294"/>
      <c r="X79" s="436"/>
      <c r="Y79" s="363"/>
      <c r="Z79" s="294"/>
      <c r="AA79" s="436"/>
      <c r="AB79" s="364"/>
      <c r="AC79" s="294"/>
      <c r="AD79" s="436"/>
      <c r="AE79" s="364"/>
      <c r="AF79" s="294"/>
      <c r="AG79" s="294"/>
      <c r="AH79" s="294"/>
      <c r="AI79" s="294"/>
      <c r="AJ79" s="294"/>
      <c r="AK79" s="294"/>
      <c r="AL79" s="294"/>
      <c r="AM79" s="294"/>
      <c r="AN79" s="294"/>
    </row>
    <row r="80" spans="1:40" ht="27" customHeight="1">
      <c r="A80" s="371"/>
      <c r="B80" s="350"/>
      <c r="C80" s="351"/>
      <c r="E80" s="391"/>
      <c r="G80" s="448"/>
    </row>
    <row r="81" spans="1:8" ht="27" customHeight="1">
      <c r="B81" s="384"/>
      <c r="C81" s="449"/>
      <c r="D81" s="450"/>
      <c r="F81" s="451"/>
      <c r="G81" s="452"/>
    </row>
    <row r="82" spans="1:8" ht="27" customHeight="1">
      <c r="B82" s="404"/>
      <c r="G82" s="406"/>
    </row>
    <row r="83" spans="1:8" ht="27" customHeight="1">
      <c r="B83" s="404"/>
      <c r="G83" s="406"/>
    </row>
    <row r="84" spans="1:8" ht="27" customHeight="1">
      <c r="A84" s="371"/>
      <c r="B84" s="350"/>
      <c r="C84" s="351"/>
      <c r="E84" s="391"/>
      <c r="G84" s="406"/>
    </row>
    <row r="85" spans="1:8" ht="27" customHeight="1">
      <c r="B85" s="384"/>
      <c r="G85" s="406"/>
    </row>
    <row r="86" spans="1:8" ht="27" customHeight="1">
      <c r="A86" s="371"/>
      <c r="B86" s="350"/>
      <c r="C86" s="351"/>
      <c r="E86" s="391"/>
      <c r="G86" s="406"/>
    </row>
    <row r="87" spans="1:8" ht="27" customHeight="1">
      <c r="A87" s="358"/>
      <c r="B87" s="384"/>
      <c r="C87" s="345"/>
      <c r="D87" s="407"/>
      <c r="E87" s="390"/>
      <c r="G87" s="406"/>
    </row>
    <row r="88" spans="1:8" ht="27" customHeight="1">
      <c r="A88" s="358"/>
      <c r="B88" s="384"/>
      <c r="C88" s="345"/>
      <c r="D88" s="407"/>
      <c r="E88" s="390"/>
      <c r="G88" s="406"/>
    </row>
    <row r="89" spans="1:8" ht="27" customHeight="1">
      <c r="A89" s="371"/>
      <c r="B89" s="350"/>
      <c r="C89" s="351"/>
      <c r="E89" s="391"/>
      <c r="G89" s="406"/>
    </row>
    <row r="90" spans="1:8" ht="27" customHeight="1">
      <c r="A90" s="358"/>
      <c r="B90" s="384"/>
      <c r="C90" s="345"/>
      <c r="D90" s="370"/>
      <c r="E90" s="390"/>
      <c r="G90" s="406"/>
    </row>
    <row r="91" spans="1:8" ht="27" customHeight="1">
      <c r="A91" s="358"/>
      <c r="B91" s="384"/>
      <c r="C91" s="345"/>
      <c r="D91" s="407"/>
      <c r="E91" s="390"/>
      <c r="G91" s="406"/>
    </row>
    <row r="92" spans="1:8" ht="27" customHeight="1">
      <c r="B92" s="350"/>
      <c r="G92" s="406"/>
    </row>
    <row r="93" spans="1:8" ht="27" customHeight="1">
      <c r="G93" s="406"/>
    </row>
    <row r="94" spans="1:8" s="419" customFormat="1" ht="27" customHeight="1">
      <c r="A94" s="418"/>
      <c r="E94" s="420"/>
      <c r="F94" s="421"/>
      <c r="G94" s="406"/>
      <c r="H94" s="420"/>
    </row>
    <row r="95" spans="1:8" ht="27" customHeight="1">
      <c r="B95" s="422"/>
      <c r="C95" s="345"/>
      <c r="D95" s="369"/>
      <c r="G95" s="406"/>
    </row>
    <row r="96" spans="1:8" ht="27" customHeight="1">
      <c r="B96" s="422"/>
      <c r="C96" s="345"/>
      <c r="D96" s="369"/>
      <c r="G96" s="406"/>
    </row>
    <row r="97" spans="1:40" ht="27" customHeight="1">
      <c r="B97" s="423"/>
      <c r="C97" s="424"/>
      <c r="D97" s="425"/>
      <c r="F97" s="425"/>
      <c r="G97" s="406"/>
    </row>
    <row r="98" spans="1:40" ht="27" customHeight="1">
      <c r="B98" s="423"/>
      <c r="C98" s="424"/>
      <c r="D98" s="392"/>
      <c r="F98" s="425"/>
      <c r="G98" s="406"/>
    </row>
    <row r="99" spans="1:40" s="295" customFormat="1" ht="27.75" customHeight="1">
      <c r="A99" s="344"/>
      <c r="B99" s="361"/>
      <c r="C99" s="361"/>
      <c r="D99" s="426"/>
      <c r="E99" s="362"/>
      <c r="F99" s="427"/>
      <c r="G99" s="427"/>
      <c r="H99" s="362"/>
      <c r="I99" s="429"/>
      <c r="J99" s="430"/>
      <c r="K99" s="431"/>
      <c r="L99" s="432"/>
      <c r="M99" s="264"/>
      <c r="N99" s="433"/>
      <c r="O99" s="264"/>
      <c r="P99" s="434"/>
      <c r="Q99" s="435"/>
      <c r="R99" s="268"/>
      <c r="S99" s="264"/>
      <c r="T99" s="264"/>
      <c r="U99" s="268"/>
      <c r="V99" s="433"/>
      <c r="W99" s="294"/>
      <c r="X99" s="436"/>
      <c r="Y99" s="363"/>
      <c r="Z99" s="294"/>
      <c r="AA99" s="436"/>
      <c r="AB99" s="364"/>
      <c r="AC99" s="294"/>
      <c r="AD99" s="436"/>
      <c r="AE99" s="364"/>
      <c r="AF99" s="294"/>
      <c r="AG99" s="294"/>
      <c r="AH99" s="294"/>
      <c r="AI99" s="294"/>
      <c r="AJ99" s="294"/>
      <c r="AK99" s="294"/>
      <c r="AL99" s="294"/>
      <c r="AM99" s="294"/>
      <c r="AN99" s="294"/>
    </row>
    <row r="100" spans="1:40" s="307" customFormat="1" ht="27.75" customHeight="1">
      <c r="A100" s="343"/>
      <c r="B100" s="438"/>
      <c r="C100" s="341"/>
      <c r="D100" s="453"/>
      <c r="E100" s="343"/>
      <c r="F100" s="373"/>
      <c r="G100" s="373"/>
      <c r="H100" s="403"/>
      <c r="I100" s="454"/>
      <c r="J100" s="430"/>
      <c r="K100" s="455"/>
      <c r="L100" s="297"/>
      <c r="M100" s="264"/>
      <c r="N100" s="433"/>
      <c r="O100" s="264"/>
      <c r="P100" s="434"/>
      <c r="Q100" s="435"/>
      <c r="R100" s="268"/>
      <c r="S100" s="264"/>
      <c r="T100" s="264"/>
      <c r="U100" s="268"/>
      <c r="V100" s="433"/>
      <c r="W100" s="306"/>
      <c r="X100" s="456"/>
      <c r="Y100" s="457"/>
      <c r="Z100" s="306"/>
      <c r="AA100" s="456"/>
      <c r="AB100" s="458"/>
      <c r="AC100" s="306"/>
      <c r="AD100" s="456"/>
      <c r="AE100" s="458"/>
      <c r="AF100" s="306"/>
      <c r="AG100" s="306"/>
      <c r="AH100" s="306"/>
      <c r="AI100" s="306"/>
      <c r="AJ100" s="306"/>
      <c r="AK100" s="306"/>
      <c r="AL100" s="306"/>
      <c r="AM100" s="306"/>
      <c r="AN100" s="306"/>
    </row>
    <row r="101" spans="1:40" ht="27" customHeight="1">
      <c r="A101" s="371"/>
      <c r="B101" s="350"/>
      <c r="C101" s="351"/>
      <c r="G101" s="406"/>
    </row>
    <row r="102" spans="1:40" ht="27" customHeight="1">
      <c r="G102" s="406"/>
    </row>
    <row r="103" spans="1:40" ht="27" customHeight="1">
      <c r="G103" s="406"/>
    </row>
    <row r="104" spans="1:40" ht="27" customHeight="1">
      <c r="A104" s="358"/>
      <c r="B104" s="459"/>
      <c r="C104" s="345"/>
      <c r="D104" s="370"/>
      <c r="E104" s="284"/>
      <c r="F104" s="393"/>
      <c r="G104" s="406"/>
    </row>
    <row r="105" spans="1:40" ht="27" customHeight="1">
      <c r="A105" s="344"/>
      <c r="B105" s="359"/>
      <c r="C105" s="345"/>
      <c r="D105" s="370"/>
      <c r="E105" s="344"/>
      <c r="F105" s="393"/>
      <c r="G105" s="394"/>
    </row>
    <row r="106" spans="1:40" ht="27" customHeight="1">
      <c r="A106" s="344"/>
      <c r="B106" s="359"/>
      <c r="C106" s="345"/>
      <c r="D106" s="359"/>
      <c r="E106" s="344"/>
      <c r="F106" s="393"/>
      <c r="G106" s="406"/>
    </row>
    <row r="107" spans="1:40" ht="27" customHeight="1">
      <c r="A107" s="344"/>
      <c r="B107" s="359"/>
      <c r="C107" s="345"/>
      <c r="D107" s="370"/>
      <c r="E107" s="344"/>
      <c r="F107" s="393"/>
      <c r="G107" s="406"/>
    </row>
    <row r="108" spans="1:40" ht="27" customHeight="1">
      <c r="A108" s="344"/>
      <c r="B108" s="359"/>
      <c r="C108" s="345"/>
      <c r="D108" s="359"/>
      <c r="E108" s="344"/>
      <c r="F108" s="393"/>
      <c r="G108" s="406"/>
    </row>
    <row r="109" spans="1:40" ht="27" customHeight="1">
      <c r="A109" s="344"/>
      <c r="B109" s="460"/>
      <c r="C109" s="461"/>
      <c r="D109" s="462"/>
      <c r="E109" s="360"/>
      <c r="F109" s="425"/>
      <c r="G109" s="406"/>
    </row>
    <row r="110" spans="1:40" ht="27" customHeight="1">
      <c r="A110" s="344"/>
      <c r="B110" s="460"/>
      <c r="C110" s="461"/>
      <c r="D110" s="462"/>
      <c r="E110" s="360"/>
      <c r="F110" s="425"/>
      <c r="G110" s="406"/>
    </row>
    <row r="111" spans="1:40" ht="27" customHeight="1">
      <c r="A111" s="344"/>
      <c r="B111" s="460"/>
      <c r="C111" s="461"/>
      <c r="D111" s="462"/>
      <c r="E111" s="360"/>
      <c r="F111" s="425"/>
      <c r="G111" s="406"/>
    </row>
    <row r="112" spans="1:40" ht="27" customHeight="1">
      <c r="A112" s="344"/>
      <c r="B112" s="359"/>
      <c r="C112" s="345"/>
      <c r="D112" s="370"/>
      <c r="E112" s="344"/>
      <c r="F112" s="345"/>
      <c r="G112" s="406"/>
    </row>
    <row r="113" spans="1:7" ht="27" customHeight="1">
      <c r="A113" s="344"/>
      <c r="B113" s="359"/>
      <c r="C113" s="345"/>
      <c r="D113" s="395"/>
      <c r="E113" s="344"/>
      <c r="F113" s="393"/>
      <c r="G113" s="406"/>
    </row>
    <row r="114" spans="1:7" ht="27" customHeight="1">
      <c r="A114" s="344"/>
      <c r="B114" s="460"/>
      <c r="C114" s="345"/>
      <c r="D114" s="370"/>
      <c r="E114" s="344"/>
      <c r="F114" s="393"/>
      <c r="G114" s="406"/>
    </row>
    <row r="115" spans="1:7" ht="27" customHeight="1">
      <c r="A115" s="344"/>
      <c r="B115" s="359"/>
      <c r="C115" s="345"/>
      <c r="D115" s="370"/>
      <c r="E115" s="344"/>
      <c r="F115" s="393"/>
      <c r="G115" s="406"/>
    </row>
    <row r="116" spans="1:7" ht="27" customHeight="1">
      <c r="A116" s="344"/>
      <c r="B116" s="460"/>
      <c r="C116" s="345"/>
      <c r="D116" s="463"/>
      <c r="E116" s="360"/>
      <c r="F116" s="464"/>
      <c r="G116" s="406"/>
    </row>
    <row r="117" spans="1:7" ht="27" customHeight="1">
      <c r="A117" s="344"/>
      <c r="B117" s="460"/>
      <c r="C117" s="345"/>
      <c r="D117" s="465"/>
      <c r="E117" s="360"/>
      <c r="F117" s="425"/>
      <c r="G117" s="406"/>
    </row>
    <row r="118" spans="1:7" ht="27" customHeight="1">
      <c r="A118" s="344"/>
      <c r="B118" s="460"/>
      <c r="C118" s="345"/>
      <c r="D118" s="370"/>
      <c r="E118" s="360"/>
      <c r="F118" s="393"/>
      <c r="G118" s="406"/>
    </row>
    <row r="119" spans="1:7" ht="27" customHeight="1">
      <c r="A119" s="349"/>
      <c r="B119" s="350"/>
      <c r="C119" s="351"/>
      <c r="D119" s="396"/>
      <c r="E119" s="349"/>
      <c r="F119" s="397"/>
      <c r="G119" s="406"/>
    </row>
    <row r="120" spans="1:7" ht="27" customHeight="1">
      <c r="A120" s="358"/>
      <c r="B120" s="459"/>
      <c r="C120" s="351"/>
      <c r="D120" s="396"/>
      <c r="E120" s="466"/>
      <c r="F120" s="397"/>
      <c r="G120" s="406"/>
    </row>
    <row r="121" spans="1:7" ht="27" customHeight="1">
      <c r="A121" s="344"/>
      <c r="B121" s="350"/>
      <c r="C121" s="345"/>
      <c r="D121" s="395"/>
      <c r="E121" s="344"/>
      <c r="F121" s="393"/>
      <c r="G121" s="406"/>
    </row>
    <row r="122" spans="1:7" ht="27" customHeight="1">
      <c r="A122" s="344"/>
      <c r="B122" s="359"/>
      <c r="C122" s="345"/>
      <c r="D122" s="345"/>
      <c r="E122" s="344"/>
      <c r="F122" s="398"/>
    </row>
    <row r="123" spans="1:7" ht="27" customHeight="1">
      <c r="A123" s="344"/>
      <c r="B123" s="359"/>
      <c r="C123" s="345"/>
      <c r="D123" s="399"/>
      <c r="E123" s="344"/>
      <c r="F123" s="398"/>
    </row>
    <row r="124" spans="1:7" ht="27" customHeight="1">
      <c r="A124" s="344"/>
      <c r="B124" s="345"/>
      <c r="C124" s="345"/>
      <c r="D124" s="399"/>
      <c r="E124" s="344"/>
      <c r="F124" s="398"/>
    </row>
    <row r="125" spans="1:7" ht="27" customHeight="1">
      <c r="C125" s="406"/>
      <c r="G125" s="406"/>
    </row>
    <row r="126" spans="1:7" ht="27" customHeight="1">
      <c r="C126" s="406"/>
      <c r="G126" s="406"/>
    </row>
    <row r="127" spans="1:7" ht="27" customHeight="1">
      <c r="G127" s="406"/>
    </row>
    <row r="128" spans="1:7" ht="27" customHeight="1">
      <c r="G128" s="406"/>
    </row>
    <row r="129" spans="1:8" ht="27" customHeight="1">
      <c r="D129" s="409"/>
      <c r="G129" s="406"/>
    </row>
    <row r="130" spans="1:8" s="419" customFormat="1" ht="27" customHeight="1">
      <c r="A130" s="418"/>
      <c r="E130" s="420"/>
      <c r="F130" s="421"/>
      <c r="G130" s="406"/>
      <c r="H130" s="420"/>
    </row>
    <row r="131" spans="1:8" ht="27" customHeight="1">
      <c r="A131" s="344"/>
      <c r="B131" s="359"/>
      <c r="C131" s="345"/>
      <c r="D131" s="399"/>
      <c r="E131" s="344"/>
      <c r="F131" s="398"/>
      <c r="G131" s="406"/>
    </row>
    <row r="132" spans="1:8" ht="27" customHeight="1">
      <c r="A132" s="349"/>
      <c r="B132" s="359"/>
      <c r="C132" s="345"/>
      <c r="D132" s="400"/>
      <c r="E132" s="344"/>
      <c r="F132" s="398"/>
      <c r="G132" s="406"/>
    </row>
    <row r="133" spans="1:8" ht="27" customHeight="1">
      <c r="B133" s="359"/>
      <c r="C133" s="345"/>
      <c r="D133" s="362"/>
      <c r="E133" s="344"/>
      <c r="G133" s="406"/>
    </row>
    <row r="134" spans="1:8" ht="27" customHeight="1">
      <c r="G134" s="406"/>
    </row>
    <row r="135" spans="1:8" ht="27" customHeight="1"/>
    <row r="136" spans="1:8" ht="27" customHeight="1"/>
    <row r="137" spans="1:8" ht="27" customHeight="1"/>
    <row r="138" spans="1:8" ht="27" customHeight="1"/>
    <row r="139" spans="1:8" ht="27" customHeight="1"/>
    <row r="140" spans="1:8" ht="27" customHeight="1"/>
    <row r="141" spans="1:8" ht="27" customHeight="1"/>
    <row r="142" spans="1:8" ht="27" customHeight="1"/>
    <row r="143" spans="1:8" ht="27" customHeight="1"/>
    <row r="144" spans="1:8" ht="27" customHeight="1"/>
    <row r="145" ht="27" customHeight="1"/>
    <row r="146" ht="27" customHeight="1"/>
    <row r="147" ht="27" customHeight="1"/>
    <row r="148" ht="27" customHeight="1"/>
    <row r="149" ht="27" customHeight="1"/>
    <row r="150" ht="27" customHeight="1"/>
    <row r="151" ht="27" customHeight="1"/>
    <row r="152" ht="27" customHeight="1"/>
    <row r="153" ht="27" customHeight="1"/>
    <row r="154" ht="27" customHeight="1"/>
    <row r="155" ht="27" customHeight="1"/>
    <row r="156" ht="27" customHeight="1"/>
    <row r="157" ht="27" customHeight="1"/>
    <row r="158" ht="27" customHeight="1"/>
    <row r="159" ht="27" customHeight="1"/>
    <row r="160" ht="27" customHeight="1"/>
    <row r="161" ht="27" customHeight="1"/>
    <row r="162" ht="27" customHeight="1"/>
    <row r="163" ht="27" customHeight="1"/>
    <row r="164" ht="27" customHeight="1"/>
    <row r="165" ht="27" customHeight="1"/>
    <row r="166" ht="27" customHeight="1"/>
    <row r="167" ht="27" customHeight="1"/>
    <row r="168" ht="27" customHeight="1"/>
    <row r="169" ht="27" customHeight="1"/>
    <row r="170" ht="27" customHeight="1"/>
    <row r="171" ht="27" customHeight="1"/>
    <row r="172" ht="27" customHeight="1"/>
    <row r="173" ht="27" customHeight="1"/>
    <row r="174" ht="27" customHeight="1"/>
    <row r="175" ht="27" customHeight="1"/>
    <row r="176" ht="27" customHeight="1"/>
    <row r="177" ht="27" customHeight="1"/>
    <row r="178" ht="27" customHeight="1"/>
    <row r="179" ht="27" customHeight="1"/>
    <row r="180" ht="27" customHeight="1"/>
    <row r="181" ht="27" customHeight="1"/>
    <row r="182" ht="27" customHeight="1"/>
    <row r="183" ht="27" customHeight="1"/>
    <row r="184" ht="27" customHeight="1"/>
    <row r="185" ht="27" customHeight="1"/>
    <row r="186" ht="27" customHeight="1"/>
    <row r="187" ht="27" customHeight="1"/>
    <row r="188" ht="27" customHeight="1"/>
    <row r="189" ht="27" customHeight="1"/>
    <row r="190" ht="27" customHeight="1"/>
    <row r="191" ht="27" customHeight="1"/>
    <row r="192" ht="27" customHeight="1"/>
    <row r="193" ht="27" customHeight="1"/>
    <row r="194" ht="27" customHeight="1"/>
    <row r="195" ht="27" customHeight="1"/>
  </sheetData>
  <mergeCells count="7">
    <mergeCell ref="H1:I2"/>
    <mergeCell ref="B1:B2"/>
    <mergeCell ref="C1:C2"/>
    <mergeCell ref="D1:D2"/>
    <mergeCell ref="E1:E2"/>
    <mergeCell ref="F1:F2"/>
    <mergeCell ref="G1:G2"/>
  </mergeCells>
  <phoneticPr fontId="13"/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&amp;C積算資料&amp;P&amp;R㈱UDD設計</oddFooter>
  </headerFooter>
  <legacy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rgb="FFB6DF89"/>
  </sheetPr>
  <dimension ref="A1:AB83"/>
  <sheetViews>
    <sheetView showGridLines="0" showZeros="0" view="pageBreakPreview" zoomScaleNormal="95" zoomScaleSheetLayoutView="100" workbookViewId="0">
      <selection activeCell="X22" sqref="X22"/>
    </sheetView>
  </sheetViews>
  <sheetFormatPr defaultColWidth="9" defaultRowHeight="12"/>
  <cols>
    <col min="1" max="1" width="5.125" style="586" customWidth="1"/>
    <col min="2" max="2" width="26.125" style="586" customWidth="1"/>
    <col min="3" max="3" width="25.875" style="586" customWidth="1"/>
    <col min="4" max="4" width="9.125" style="587" customWidth="1"/>
    <col min="5" max="5" width="6.125" style="588" customWidth="1"/>
    <col min="6" max="6" width="11.125" style="586" customWidth="1"/>
    <col min="7" max="7" width="4.125" style="588" customWidth="1"/>
    <col min="8" max="8" width="10.875" style="657" customWidth="1"/>
    <col min="9" max="9" width="4.125" style="588" customWidth="1"/>
    <col min="10" max="10" width="10.875" style="657" customWidth="1"/>
    <col min="11" max="11" width="4.125" style="588" customWidth="1"/>
    <col min="12" max="12" width="10.875" style="657" customWidth="1"/>
    <col min="13" max="13" width="4.125" style="588" customWidth="1"/>
    <col min="14" max="14" width="10.875" style="657" customWidth="1"/>
    <col min="15" max="15" width="4.125" style="588" customWidth="1"/>
    <col min="16" max="16" width="10.875" style="657" customWidth="1"/>
    <col min="17" max="17" width="2.875" style="657" customWidth="1"/>
    <col min="18" max="18" width="9.5" style="593" customWidth="1"/>
    <col min="19" max="23" width="9.125" style="595" customWidth="1"/>
    <col min="24" max="25" width="9" style="595"/>
    <col min="26" max="16384" width="9" style="586"/>
  </cols>
  <sheetData>
    <row r="1" spans="1:25" ht="15.95" customHeight="1">
      <c r="F1" s="589" t="s">
        <v>375</v>
      </c>
      <c r="G1" s="590" t="s">
        <v>376</v>
      </c>
      <c r="H1" s="591"/>
      <c r="I1" s="590" t="s">
        <v>377</v>
      </c>
      <c r="J1" s="591"/>
      <c r="K1" s="590" t="s">
        <v>378</v>
      </c>
      <c r="L1" s="591"/>
      <c r="M1" s="590" t="s">
        <v>455</v>
      </c>
      <c r="N1" s="591"/>
      <c r="O1" s="590"/>
      <c r="P1" s="591"/>
      <c r="Q1" s="592"/>
      <c r="S1" s="594"/>
    </row>
    <row r="2" spans="1:25" ht="15.95" customHeight="1">
      <c r="B2" s="596" t="s">
        <v>398</v>
      </c>
      <c r="F2" s="597"/>
      <c r="G2" s="598"/>
      <c r="H2" s="599" t="s">
        <v>457</v>
      </c>
      <c r="I2" s="598"/>
      <c r="J2" s="599" t="s">
        <v>426</v>
      </c>
      <c r="K2" s="598"/>
      <c r="L2" s="599" t="s">
        <v>458</v>
      </c>
      <c r="M2" s="598"/>
      <c r="N2" s="599" t="s">
        <v>459</v>
      </c>
      <c r="O2" s="598"/>
      <c r="P2" s="599"/>
      <c r="Q2" s="600"/>
      <c r="S2" s="594"/>
    </row>
    <row r="3" spans="1:25" ht="15.95" customHeight="1">
      <c r="F3" s="601" t="s">
        <v>379</v>
      </c>
      <c r="G3" s="983">
        <f>G26</f>
        <v>7500000</v>
      </c>
      <c r="H3" s="984"/>
      <c r="I3" s="983">
        <f>I26</f>
        <v>4170000</v>
      </c>
      <c r="J3" s="984"/>
      <c r="K3" s="983">
        <f>K26</f>
        <v>7750000</v>
      </c>
      <c r="L3" s="984"/>
      <c r="M3" s="983">
        <f>M26</f>
        <v>7600000</v>
      </c>
      <c r="N3" s="984"/>
      <c r="O3" s="602">
        <f>O26</f>
        <v>0</v>
      </c>
      <c r="P3" s="603"/>
      <c r="Q3" s="604"/>
    </row>
    <row r="4" spans="1:25" ht="15.95" customHeight="1">
      <c r="F4" s="605" t="s">
        <v>380</v>
      </c>
      <c r="G4" s="606" t="s">
        <v>381</v>
      </c>
      <c r="H4" s="607">
        <v>0.8</v>
      </c>
      <c r="I4" s="606" t="s">
        <v>381</v>
      </c>
      <c r="J4" s="607">
        <v>0.8</v>
      </c>
      <c r="K4" s="606" t="s">
        <v>382</v>
      </c>
      <c r="L4" s="607">
        <v>0.8</v>
      </c>
      <c r="M4" s="608"/>
      <c r="N4" s="607">
        <v>0.8</v>
      </c>
      <c r="O4" s="608"/>
      <c r="P4" s="609"/>
      <c r="Q4" s="588"/>
    </row>
    <row r="5" spans="1:25" ht="15.95" customHeight="1">
      <c r="F5" s="610" t="s">
        <v>383</v>
      </c>
      <c r="G5" s="997">
        <f>G27</f>
        <v>6000000</v>
      </c>
      <c r="H5" s="998"/>
      <c r="I5" s="995">
        <f>I27</f>
        <v>3336000</v>
      </c>
      <c r="J5" s="996"/>
      <c r="K5" s="985">
        <f>K27</f>
        <v>6200000</v>
      </c>
      <c r="L5" s="986"/>
      <c r="M5" s="985">
        <f>M27</f>
        <v>6080000</v>
      </c>
      <c r="N5" s="986"/>
      <c r="O5" s="611">
        <f>O27</f>
        <v>0</v>
      </c>
      <c r="P5" s="613"/>
      <c r="Q5" s="604"/>
      <c r="X5" s="595" t="s">
        <v>384</v>
      </c>
    </row>
    <row r="6" spans="1:25" ht="15.95" customHeight="1">
      <c r="F6" s="614" t="s">
        <v>385</v>
      </c>
      <c r="G6" s="615"/>
      <c r="H6" s="616"/>
      <c r="I6" s="615" t="s">
        <v>386</v>
      </c>
      <c r="J6" s="616"/>
      <c r="K6" s="615"/>
      <c r="L6" s="616"/>
      <c r="M6" s="617"/>
      <c r="N6" s="618"/>
      <c r="O6" s="617"/>
      <c r="P6" s="619"/>
      <c r="Q6" s="620"/>
      <c r="R6" s="621" t="s">
        <v>387</v>
      </c>
      <c r="S6" s="622">
        <f>IF(F6="※",1,0)</f>
        <v>0</v>
      </c>
      <c r="T6" s="623">
        <f>IF(I6="※",1,0)</f>
        <v>1</v>
      </c>
      <c r="U6" s="624">
        <f>IF(K6="※",1,0)</f>
        <v>0</v>
      </c>
      <c r="V6" s="622">
        <f>IF(M6="※",1,0)</f>
        <v>0</v>
      </c>
      <c r="W6" s="625">
        <f>IF(O6="※",1,0)</f>
        <v>0</v>
      </c>
      <c r="X6" s="626">
        <f>SUM(T6:W6)</f>
        <v>1</v>
      </c>
      <c r="Y6" s="627"/>
    </row>
    <row r="7" spans="1:25" ht="15.95" customHeight="1">
      <c r="G7" s="628"/>
      <c r="H7" s="629" t="str">
        <f>IF(AND(G6="※",$X6&gt;1),"※指定エラー","")</f>
        <v/>
      </c>
      <c r="I7" s="628"/>
      <c r="J7" s="629" t="str">
        <f>IF(AND(I6="※",$X6&gt;1),"※指定エラー","")</f>
        <v/>
      </c>
      <c r="K7" s="628"/>
      <c r="L7" s="629" t="str">
        <f>IF(AND(K6="※",$X6&gt;1),"※指定エラー","")</f>
        <v/>
      </c>
      <c r="M7" s="630"/>
      <c r="N7" s="629" t="str">
        <f>IF(AND(X6="※",$V6&gt;1),"※指定エラー","")</f>
        <v/>
      </c>
      <c r="O7" s="630"/>
      <c r="P7" s="631" t="str">
        <f>IF(AND(X6="※",$V6&gt;1),"※指定エラー","")</f>
        <v/>
      </c>
      <c r="Q7" s="632"/>
      <c r="R7" s="621"/>
      <c r="S7" s="627"/>
      <c r="T7" s="627"/>
      <c r="U7" s="627"/>
      <c r="V7" s="627"/>
      <c r="W7" s="627"/>
      <c r="X7" s="627"/>
      <c r="Y7" s="627"/>
    </row>
    <row r="8" spans="1:25" ht="27.95" customHeight="1">
      <c r="A8" s="633" t="s">
        <v>388</v>
      </c>
      <c r="B8" s="634" t="s">
        <v>389</v>
      </c>
      <c r="C8" s="635" t="s">
        <v>390</v>
      </c>
      <c r="D8" s="636" t="s">
        <v>75</v>
      </c>
      <c r="E8" s="637" t="s">
        <v>391</v>
      </c>
      <c r="F8" s="638" t="s">
        <v>392</v>
      </c>
      <c r="G8" s="634" t="str">
        <f>G$1</f>
        <v>A社</v>
      </c>
      <c r="H8" s="639"/>
      <c r="I8" s="640" t="str">
        <f>I$1</f>
        <v>B社</v>
      </c>
      <c r="J8" s="634"/>
      <c r="K8" s="640" t="str">
        <f>K$1</f>
        <v>C社</v>
      </c>
      <c r="L8" s="639"/>
      <c r="M8" s="640" t="str">
        <f>M$1</f>
        <v>D社</v>
      </c>
      <c r="N8" s="634"/>
      <c r="O8" s="640">
        <f>O$1</f>
        <v>0</v>
      </c>
      <c r="P8" s="639"/>
      <c r="Q8" s="641"/>
      <c r="R8" s="642" t="s">
        <v>392</v>
      </c>
      <c r="S8" s="643" t="s">
        <v>357</v>
      </c>
      <c r="T8" s="644" t="s">
        <v>393</v>
      </c>
      <c r="U8" s="645" t="s">
        <v>394</v>
      </c>
      <c r="V8" s="646" t="s">
        <v>395</v>
      </c>
      <c r="W8" s="646" t="s">
        <v>396</v>
      </c>
    </row>
    <row r="9" spans="1:25" ht="27.95" customHeight="1">
      <c r="A9" s="647"/>
      <c r="B9" s="648" t="s">
        <v>399</v>
      </c>
      <c r="C9" s="649" t="s">
        <v>410</v>
      </c>
      <c r="D9" s="650">
        <v>787</v>
      </c>
      <c r="E9" s="651" t="s">
        <v>411</v>
      </c>
      <c r="F9" s="652">
        <f t="shared" ref="F9:F23" si="0">IF(D9="","",IF(R9&gt;1000000,ROUND(R9,-4),IF(R9&gt;100000,ROUND(R9,-3),IF(R9&gt;10000,ROUND(R9,-2),IF(R9&gt;1000,ROUND(R9,-1),IF(R9&gt;=0,ROUND(R9,0),""))))))</f>
        <v>181</v>
      </c>
      <c r="G9" s="653" t="str">
        <f>IF(AND(G$6="※",$D9&lt;&gt;""),"※","")</f>
        <v/>
      </c>
      <c r="H9" s="654">
        <v>5080</v>
      </c>
      <c r="I9" s="655" t="str">
        <f>IF(AND(I$6="※",$D9&lt;&gt;""),"※","")</f>
        <v>※</v>
      </c>
      <c r="J9" s="656">
        <v>226</v>
      </c>
      <c r="K9" s="655" t="str">
        <f t="shared" ref="I9:K23" si="1">IF(AND(K$6="※",$D9&lt;&gt;""),"※","")</f>
        <v/>
      </c>
      <c r="L9" s="654">
        <v>5170</v>
      </c>
      <c r="M9" s="653" t="str">
        <f t="shared" ref="M9:M23" si="2">IF(AND(M$6="※",$D9&lt;&gt;""),"※","")</f>
        <v/>
      </c>
      <c r="N9" s="656">
        <v>4960</v>
      </c>
      <c r="O9" s="655" t="str">
        <f t="shared" ref="O9:O23" si="3">IF(AND(O$6="※",$D9&lt;&gt;""),"※","")</f>
        <v/>
      </c>
      <c r="P9" s="654"/>
      <c r="R9" s="658">
        <f t="shared" ref="R9:R23" si="4">IF(G9="※",H9*H$4,IF(I9="※",J9*J$4,IF(K9="※",L9*L$4,IF(M9="※",N9*N$4,IF(O9="※",P9*P$4,"")))))</f>
        <v>180.8</v>
      </c>
      <c r="S9" s="659">
        <f t="shared" ref="S9:S21" si="5">IF(H9&lt;&gt;"",$D9*H9,"")</f>
        <v>3997960</v>
      </c>
      <c r="T9" s="660">
        <f t="shared" ref="T9:T23" si="6">IF(J9&lt;&gt;"",$D9*J9,"")</f>
        <v>177862</v>
      </c>
      <c r="U9" s="661">
        <f t="shared" ref="U9:U23" si="7">IF(L9&lt;&gt;"",$D9*L9,"")</f>
        <v>4068790</v>
      </c>
      <c r="V9" s="662">
        <f t="shared" ref="V9:V23" si="8">IF(N9&lt;&gt;"",$D9*N9,"")</f>
        <v>3903520</v>
      </c>
      <c r="W9" s="662" t="str">
        <f t="shared" ref="W9:W23" si="9">IF(P9&lt;&gt;"",$D9*P9,"")</f>
        <v/>
      </c>
    </row>
    <row r="10" spans="1:25" ht="27.95" customHeight="1">
      <c r="A10" s="663"/>
      <c r="B10" s="664" t="s">
        <v>427</v>
      </c>
      <c r="C10" s="665"/>
      <c r="D10" s="650">
        <v>39.4</v>
      </c>
      <c r="E10" s="666" t="s">
        <v>411</v>
      </c>
      <c r="F10" s="652">
        <f t="shared" si="0"/>
        <v>1540</v>
      </c>
      <c r="G10" s="653" t="str">
        <f t="shared" ref="G10:G23" si="10">IF(AND(G$6="※",$D10&lt;&gt;""),"※","")</f>
        <v/>
      </c>
      <c r="H10" s="654">
        <v>0</v>
      </c>
      <c r="I10" s="655" t="str">
        <f t="shared" si="1"/>
        <v>※</v>
      </c>
      <c r="J10" s="654">
        <v>1920</v>
      </c>
      <c r="K10" s="655" t="str">
        <f t="shared" si="1"/>
        <v/>
      </c>
      <c r="L10" s="654">
        <v>0</v>
      </c>
      <c r="M10" s="653" t="str">
        <f t="shared" si="2"/>
        <v/>
      </c>
      <c r="N10" s="656"/>
      <c r="O10" s="655" t="str">
        <f t="shared" si="3"/>
        <v/>
      </c>
      <c r="P10" s="654"/>
      <c r="R10" s="658">
        <f t="shared" si="4"/>
        <v>1536</v>
      </c>
      <c r="S10" s="659">
        <f t="shared" si="5"/>
        <v>0</v>
      </c>
      <c r="T10" s="660">
        <f t="shared" si="6"/>
        <v>75648</v>
      </c>
      <c r="U10" s="661">
        <f t="shared" si="7"/>
        <v>0</v>
      </c>
      <c r="V10" s="662" t="str">
        <f t="shared" si="8"/>
        <v/>
      </c>
      <c r="W10" s="662" t="str">
        <f t="shared" si="9"/>
        <v/>
      </c>
    </row>
    <row r="11" spans="1:25" ht="27.95" customHeight="1">
      <c r="A11" s="663"/>
      <c r="B11" s="664" t="s">
        <v>400</v>
      </c>
      <c r="C11" s="665" t="s">
        <v>412</v>
      </c>
      <c r="D11" s="650">
        <v>39.4</v>
      </c>
      <c r="E11" s="666" t="s">
        <v>411</v>
      </c>
      <c r="F11" s="652">
        <f t="shared" si="0"/>
        <v>6320</v>
      </c>
      <c r="G11" s="653" t="str">
        <f>IF(AND(G$6="※",$D11&lt;&gt;""),"※","")</f>
        <v/>
      </c>
      <c r="H11" s="654">
        <v>7900</v>
      </c>
      <c r="I11" s="655" t="str">
        <f t="shared" si="1"/>
        <v>※</v>
      </c>
      <c r="J11" s="654">
        <v>7900</v>
      </c>
      <c r="K11" s="655" t="str">
        <f t="shared" si="1"/>
        <v/>
      </c>
      <c r="L11" s="654">
        <v>7820</v>
      </c>
      <c r="M11" s="653" t="str">
        <f t="shared" si="2"/>
        <v/>
      </c>
      <c r="N11" s="656">
        <v>7890</v>
      </c>
      <c r="O11" s="655" t="str">
        <f t="shared" si="3"/>
        <v/>
      </c>
      <c r="P11" s="654"/>
      <c r="R11" s="658">
        <f t="shared" si="4"/>
        <v>6320</v>
      </c>
      <c r="S11" s="659">
        <f t="shared" si="5"/>
        <v>311260</v>
      </c>
      <c r="T11" s="660">
        <f t="shared" si="6"/>
        <v>311260</v>
      </c>
      <c r="U11" s="661">
        <f t="shared" si="7"/>
        <v>308108</v>
      </c>
      <c r="V11" s="662">
        <f t="shared" si="8"/>
        <v>310866</v>
      </c>
      <c r="W11" s="662" t="str">
        <f t="shared" si="9"/>
        <v/>
      </c>
    </row>
    <row r="12" spans="1:25" ht="27.95" customHeight="1">
      <c r="A12" s="647"/>
      <c r="B12" s="664" t="s">
        <v>401</v>
      </c>
      <c r="C12" s="665"/>
      <c r="D12" s="650">
        <v>78.8</v>
      </c>
      <c r="E12" s="666" t="s">
        <v>413</v>
      </c>
      <c r="F12" s="652">
        <f t="shared" si="0"/>
        <v>904</v>
      </c>
      <c r="G12" s="653" t="str">
        <f t="shared" si="10"/>
        <v/>
      </c>
      <c r="H12" s="654">
        <v>2850</v>
      </c>
      <c r="I12" s="655" t="str">
        <f t="shared" si="1"/>
        <v>※</v>
      </c>
      <c r="J12" s="654">
        <v>1130</v>
      </c>
      <c r="K12" s="655" t="str">
        <f t="shared" si="1"/>
        <v/>
      </c>
      <c r="L12" s="654">
        <v>3040</v>
      </c>
      <c r="M12" s="653" t="str">
        <f t="shared" si="2"/>
        <v/>
      </c>
      <c r="N12" s="656">
        <v>2860</v>
      </c>
      <c r="O12" s="655" t="str">
        <f t="shared" si="3"/>
        <v/>
      </c>
      <c r="P12" s="654"/>
      <c r="R12" s="658">
        <f t="shared" si="4"/>
        <v>904</v>
      </c>
      <c r="S12" s="659">
        <f t="shared" si="5"/>
        <v>224580</v>
      </c>
      <c r="T12" s="660">
        <f t="shared" si="6"/>
        <v>89044</v>
      </c>
      <c r="U12" s="661">
        <f t="shared" si="7"/>
        <v>239552</v>
      </c>
      <c r="V12" s="662">
        <f t="shared" si="8"/>
        <v>225368</v>
      </c>
      <c r="W12" s="662" t="str">
        <f t="shared" si="9"/>
        <v/>
      </c>
    </row>
    <row r="13" spans="1:25" ht="27.95" customHeight="1">
      <c r="A13" s="647"/>
      <c r="B13" s="667" t="s">
        <v>402</v>
      </c>
      <c r="C13" s="665" t="s">
        <v>428</v>
      </c>
      <c r="D13" s="650">
        <v>50</v>
      </c>
      <c r="E13" s="666" t="s">
        <v>414</v>
      </c>
      <c r="F13" s="652">
        <f t="shared" si="0"/>
        <v>4100</v>
      </c>
      <c r="G13" s="653" t="str">
        <f t="shared" si="10"/>
        <v/>
      </c>
      <c r="H13" s="654">
        <v>4050</v>
      </c>
      <c r="I13" s="655" t="str">
        <f t="shared" si="1"/>
        <v>※</v>
      </c>
      <c r="J13" s="654">
        <f>1910+3220</f>
        <v>5130</v>
      </c>
      <c r="K13" s="655" t="str">
        <f t="shared" si="1"/>
        <v/>
      </c>
      <c r="L13" s="654">
        <v>4140</v>
      </c>
      <c r="M13" s="653" t="str">
        <f t="shared" si="2"/>
        <v/>
      </c>
      <c r="N13" s="656">
        <v>4070</v>
      </c>
      <c r="O13" s="655" t="str">
        <f t="shared" si="3"/>
        <v/>
      </c>
      <c r="P13" s="654"/>
      <c r="R13" s="658">
        <f t="shared" si="4"/>
        <v>4104</v>
      </c>
      <c r="S13" s="659">
        <f t="shared" si="5"/>
        <v>202500</v>
      </c>
      <c r="T13" s="660">
        <f t="shared" si="6"/>
        <v>256500</v>
      </c>
      <c r="U13" s="661">
        <f t="shared" si="7"/>
        <v>207000</v>
      </c>
      <c r="V13" s="662">
        <f t="shared" si="8"/>
        <v>203500</v>
      </c>
      <c r="W13" s="662" t="str">
        <f t="shared" si="9"/>
        <v/>
      </c>
    </row>
    <row r="14" spans="1:25" ht="27.95" customHeight="1">
      <c r="A14" s="647"/>
      <c r="B14" s="664" t="s">
        <v>403</v>
      </c>
      <c r="C14" s="665"/>
      <c r="D14" s="650">
        <v>826</v>
      </c>
      <c r="E14" s="666" t="s">
        <v>414</v>
      </c>
      <c r="F14" s="652">
        <f t="shared" si="0"/>
        <v>2250</v>
      </c>
      <c r="G14" s="653" t="str">
        <f t="shared" si="10"/>
        <v/>
      </c>
      <c r="H14" s="654">
        <v>2240</v>
      </c>
      <c r="I14" s="655" t="str">
        <f t="shared" si="1"/>
        <v>※</v>
      </c>
      <c r="J14" s="654">
        <f>587+2230</f>
        <v>2817</v>
      </c>
      <c r="K14" s="655" t="str">
        <f t="shared" si="1"/>
        <v/>
      </c>
      <c r="L14" s="654">
        <v>2330</v>
      </c>
      <c r="M14" s="653" t="str">
        <f t="shared" si="2"/>
        <v/>
      </c>
      <c r="N14" s="656">
        <v>2420</v>
      </c>
      <c r="O14" s="655" t="str">
        <f t="shared" si="3"/>
        <v/>
      </c>
      <c r="P14" s="654"/>
      <c r="R14" s="658">
        <f t="shared" si="4"/>
        <v>2253.6</v>
      </c>
      <c r="S14" s="659">
        <f t="shared" si="5"/>
        <v>1850240</v>
      </c>
      <c r="T14" s="660">
        <f t="shared" si="6"/>
        <v>2326842</v>
      </c>
      <c r="U14" s="661">
        <f t="shared" si="7"/>
        <v>1924580</v>
      </c>
      <c r="V14" s="662">
        <f t="shared" si="8"/>
        <v>1998920</v>
      </c>
      <c r="W14" s="662" t="str">
        <f t="shared" si="9"/>
        <v/>
      </c>
    </row>
    <row r="15" spans="1:25" ht="27.95" customHeight="1">
      <c r="A15" s="647"/>
      <c r="B15" s="664" t="s">
        <v>404</v>
      </c>
      <c r="C15" s="665"/>
      <c r="D15" s="650">
        <v>53</v>
      </c>
      <c r="E15" s="666" t="s">
        <v>415</v>
      </c>
      <c r="F15" s="652">
        <f t="shared" si="0"/>
        <v>6860</v>
      </c>
      <c r="G15" s="653" t="str">
        <f t="shared" si="10"/>
        <v/>
      </c>
      <c r="H15" s="654">
        <v>7120</v>
      </c>
      <c r="I15" s="655" t="str">
        <f t="shared" si="1"/>
        <v>※</v>
      </c>
      <c r="J15" s="654">
        <v>8570</v>
      </c>
      <c r="K15" s="655" t="str">
        <f t="shared" si="1"/>
        <v/>
      </c>
      <c r="L15" s="654">
        <v>7170</v>
      </c>
      <c r="M15" s="653" t="str">
        <f t="shared" si="2"/>
        <v/>
      </c>
      <c r="N15" s="656">
        <v>6880</v>
      </c>
      <c r="O15" s="655" t="str">
        <f t="shared" si="3"/>
        <v/>
      </c>
      <c r="P15" s="654"/>
      <c r="R15" s="658">
        <f t="shared" si="4"/>
        <v>6856</v>
      </c>
      <c r="S15" s="659">
        <f t="shared" si="5"/>
        <v>377360</v>
      </c>
      <c r="T15" s="660">
        <f t="shared" si="6"/>
        <v>454210</v>
      </c>
      <c r="U15" s="661">
        <f t="shared" si="7"/>
        <v>380010</v>
      </c>
      <c r="V15" s="662">
        <f t="shared" si="8"/>
        <v>364640</v>
      </c>
      <c r="W15" s="662" t="str">
        <f t="shared" si="9"/>
        <v/>
      </c>
    </row>
    <row r="16" spans="1:25" ht="27.95" customHeight="1">
      <c r="A16" s="647"/>
      <c r="B16" s="664" t="s">
        <v>405</v>
      </c>
      <c r="C16" s="665"/>
      <c r="D16" s="650">
        <v>180</v>
      </c>
      <c r="E16" s="666" t="s">
        <v>416</v>
      </c>
      <c r="F16" s="652">
        <f t="shared" si="0"/>
        <v>198</v>
      </c>
      <c r="G16" s="653" t="str">
        <f t="shared" si="10"/>
        <v/>
      </c>
      <c r="H16" s="654">
        <v>363</v>
      </c>
      <c r="I16" s="655" t="str">
        <f t="shared" si="1"/>
        <v>※</v>
      </c>
      <c r="J16" s="656">
        <v>248</v>
      </c>
      <c r="K16" s="655" t="str">
        <f t="shared" si="1"/>
        <v/>
      </c>
      <c r="L16" s="654">
        <v>452</v>
      </c>
      <c r="M16" s="653" t="str">
        <f t="shared" si="2"/>
        <v/>
      </c>
      <c r="N16" s="656">
        <v>370</v>
      </c>
      <c r="O16" s="655" t="str">
        <f t="shared" si="3"/>
        <v/>
      </c>
      <c r="P16" s="654"/>
      <c r="R16" s="658">
        <f t="shared" si="4"/>
        <v>198.4</v>
      </c>
      <c r="S16" s="659">
        <f t="shared" si="5"/>
        <v>65340</v>
      </c>
      <c r="T16" s="660">
        <f t="shared" si="6"/>
        <v>44640</v>
      </c>
      <c r="U16" s="661">
        <f t="shared" si="7"/>
        <v>81360</v>
      </c>
      <c r="V16" s="662">
        <f t="shared" si="8"/>
        <v>66600</v>
      </c>
      <c r="W16" s="662" t="str">
        <f t="shared" si="9"/>
        <v/>
      </c>
    </row>
    <row r="17" spans="1:28" ht="27.95" customHeight="1">
      <c r="A17" s="647"/>
      <c r="B17" s="664" t="s">
        <v>406</v>
      </c>
      <c r="C17" s="668"/>
      <c r="D17" s="650">
        <v>82</v>
      </c>
      <c r="E17" s="666" t="s">
        <v>417</v>
      </c>
      <c r="F17" s="652">
        <f t="shared" si="0"/>
        <v>2300</v>
      </c>
      <c r="G17" s="653" t="str">
        <f t="shared" si="10"/>
        <v/>
      </c>
      <c r="H17" s="654">
        <v>3370</v>
      </c>
      <c r="I17" s="655" t="str">
        <f t="shared" si="1"/>
        <v>※</v>
      </c>
      <c r="J17" s="656">
        <v>2880</v>
      </c>
      <c r="K17" s="655" t="str">
        <f t="shared" si="1"/>
        <v/>
      </c>
      <c r="L17" s="654">
        <v>3430</v>
      </c>
      <c r="M17" s="653" t="str">
        <f t="shared" si="2"/>
        <v/>
      </c>
      <c r="N17" s="656">
        <v>3250</v>
      </c>
      <c r="O17" s="655" t="str">
        <f t="shared" si="3"/>
        <v/>
      </c>
      <c r="P17" s="654"/>
      <c r="R17" s="658">
        <f t="shared" si="4"/>
        <v>2304</v>
      </c>
      <c r="S17" s="659">
        <f t="shared" si="5"/>
        <v>276340</v>
      </c>
      <c r="T17" s="660">
        <f t="shared" si="6"/>
        <v>236160</v>
      </c>
      <c r="U17" s="661">
        <f t="shared" si="7"/>
        <v>281260</v>
      </c>
      <c r="V17" s="662">
        <f t="shared" si="8"/>
        <v>266500</v>
      </c>
      <c r="W17" s="662" t="str">
        <f t="shared" si="9"/>
        <v/>
      </c>
    </row>
    <row r="18" spans="1:28" ht="27.95" customHeight="1">
      <c r="A18" s="647"/>
      <c r="B18" s="664" t="s">
        <v>407</v>
      </c>
      <c r="C18" s="668"/>
      <c r="D18" s="650">
        <v>11</v>
      </c>
      <c r="E18" s="666" t="s">
        <v>417</v>
      </c>
      <c r="F18" s="652">
        <f t="shared" si="0"/>
        <v>1810</v>
      </c>
      <c r="G18" s="653" t="str">
        <f t="shared" si="10"/>
        <v/>
      </c>
      <c r="H18" s="654">
        <v>5180</v>
      </c>
      <c r="I18" s="655" t="str">
        <f>IF(AND(I$6="※",$D18&lt;&gt;""),"※","")</f>
        <v>※</v>
      </c>
      <c r="J18" s="656">
        <v>2260</v>
      </c>
      <c r="K18" s="655" t="str">
        <f t="shared" si="1"/>
        <v/>
      </c>
      <c r="L18" s="654">
        <v>5230</v>
      </c>
      <c r="M18" s="653" t="str">
        <f t="shared" si="2"/>
        <v/>
      </c>
      <c r="N18" s="656">
        <v>5220</v>
      </c>
      <c r="O18" s="655" t="str">
        <f t="shared" si="3"/>
        <v/>
      </c>
      <c r="P18" s="654"/>
      <c r="R18" s="658">
        <f t="shared" si="4"/>
        <v>1808</v>
      </c>
      <c r="S18" s="659">
        <f t="shared" si="5"/>
        <v>56980</v>
      </c>
      <c r="T18" s="660">
        <f t="shared" si="6"/>
        <v>24860</v>
      </c>
      <c r="U18" s="661">
        <f t="shared" si="7"/>
        <v>57530</v>
      </c>
      <c r="V18" s="662">
        <f t="shared" si="8"/>
        <v>57420</v>
      </c>
      <c r="W18" s="662" t="str">
        <f t="shared" si="9"/>
        <v/>
      </c>
    </row>
    <row r="19" spans="1:28" ht="27.95" customHeight="1">
      <c r="A19" s="647"/>
      <c r="B19" s="664" t="s">
        <v>408</v>
      </c>
      <c r="C19" s="668"/>
      <c r="D19" s="650">
        <v>1</v>
      </c>
      <c r="E19" s="666" t="s">
        <v>417</v>
      </c>
      <c r="F19" s="652">
        <f t="shared" si="0"/>
        <v>8160</v>
      </c>
      <c r="G19" s="653" t="str">
        <f t="shared" si="10"/>
        <v/>
      </c>
      <c r="H19" s="654">
        <v>12900</v>
      </c>
      <c r="I19" s="655" t="str">
        <f t="shared" si="1"/>
        <v>※</v>
      </c>
      <c r="J19" s="656">
        <v>10200</v>
      </c>
      <c r="K19" s="655" t="str">
        <f t="shared" si="1"/>
        <v/>
      </c>
      <c r="L19" s="654">
        <v>13000</v>
      </c>
      <c r="M19" s="653" t="str">
        <f t="shared" si="2"/>
        <v/>
      </c>
      <c r="N19" s="656">
        <v>14000</v>
      </c>
      <c r="O19" s="655" t="str">
        <f t="shared" si="3"/>
        <v/>
      </c>
      <c r="P19" s="654"/>
      <c r="R19" s="658">
        <f t="shared" si="4"/>
        <v>8160</v>
      </c>
      <c r="S19" s="659">
        <f t="shared" si="5"/>
        <v>12900</v>
      </c>
      <c r="T19" s="660">
        <f t="shared" si="6"/>
        <v>10200</v>
      </c>
      <c r="U19" s="661">
        <f t="shared" si="7"/>
        <v>13000</v>
      </c>
      <c r="V19" s="662">
        <f t="shared" si="8"/>
        <v>14000</v>
      </c>
      <c r="W19" s="662" t="str">
        <f t="shared" si="9"/>
        <v/>
      </c>
    </row>
    <row r="20" spans="1:28" ht="27.95" customHeight="1">
      <c r="A20" s="647"/>
      <c r="B20" s="667" t="s">
        <v>409</v>
      </c>
      <c r="C20" s="668"/>
      <c r="D20" s="650">
        <v>1</v>
      </c>
      <c r="E20" s="666" t="s">
        <v>418</v>
      </c>
      <c r="F20" s="652">
        <f t="shared" si="0"/>
        <v>135000</v>
      </c>
      <c r="G20" s="653" t="str">
        <f t="shared" si="10"/>
        <v/>
      </c>
      <c r="H20" s="654">
        <v>129000</v>
      </c>
      <c r="I20" s="655" t="str">
        <f t="shared" si="1"/>
        <v>※</v>
      </c>
      <c r="J20" s="654">
        <v>169000</v>
      </c>
      <c r="K20" s="655" t="str">
        <f t="shared" si="1"/>
        <v/>
      </c>
      <c r="L20" s="654">
        <v>194000</v>
      </c>
      <c r="M20" s="653" t="str">
        <f t="shared" si="2"/>
        <v/>
      </c>
      <c r="N20" s="656">
        <v>191000</v>
      </c>
      <c r="O20" s="655" t="str">
        <f t="shared" si="3"/>
        <v/>
      </c>
      <c r="P20" s="654"/>
      <c r="R20" s="658">
        <f t="shared" si="4"/>
        <v>135200</v>
      </c>
      <c r="S20" s="659">
        <f t="shared" si="5"/>
        <v>129000</v>
      </c>
      <c r="T20" s="660">
        <f t="shared" si="6"/>
        <v>169000</v>
      </c>
      <c r="U20" s="661">
        <f t="shared" si="7"/>
        <v>194000</v>
      </c>
      <c r="V20" s="662">
        <f t="shared" si="8"/>
        <v>191000</v>
      </c>
      <c r="W20" s="662" t="str">
        <f t="shared" si="9"/>
        <v/>
      </c>
    </row>
    <row r="21" spans="1:28" ht="27.95" customHeight="1">
      <c r="A21" s="647"/>
      <c r="B21" s="667" t="s">
        <v>419</v>
      </c>
      <c r="C21" s="668"/>
      <c r="D21" s="650">
        <v>1</v>
      </c>
      <c r="E21" s="666"/>
      <c r="F21" s="652" t="str">
        <f t="shared" si="0"/>
        <v/>
      </c>
      <c r="G21" s="653" t="str">
        <f t="shared" si="10"/>
        <v/>
      </c>
      <c r="H21" s="654">
        <v>-4460</v>
      </c>
      <c r="I21" s="655" t="str">
        <f t="shared" si="1"/>
        <v>※</v>
      </c>
      <c r="J21" s="656">
        <v>-6226</v>
      </c>
      <c r="K21" s="655" t="str">
        <f t="shared" si="1"/>
        <v/>
      </c>
      <c r="L21" s="654">
        <v>-5190</v>
      </c>
      <c r="M21" s="653" t="str">
        <f t="shared" si="2"/>
        <v/>
      </c>
      <c r="N21" s="656">
        <v>-2334</v>
      </c>
      <c r="O21" s="655" t="str">
        <f t="shared" si="3"/>
        <v/>
      </c>
      <c r="P21" s="654"/>
      <c r="R21" s="658">
        <f t="shared" si="4"/>
        <v>-4980.8</v>
      </c>
      <c r="S21" s="659">
        <f t="shared" si="5"/>
        <v>-4460</v>
      </c>
      <c r="T21" s="660">
        <f t="shared" si="6"/>
        <v>-6226</v>
      </c>
      <c r="U21" s="661">
        <f t="shared" si="7"/>
        <v>-5190</v>
      </c>
      <c r="V21" s="662">
        <f t="shared" si="8"/>
        <v>-2334</v>
      </c>
      <c r="W21" s="662" t="str">
        <f t="shared" si="9"/>
        <v/>
      </c>
    </row>
    <row r="22" spans="1:28" ht="27.95" customHeight="1">
      <c r="A22" s="647"/>
      <c r="B22" s="667"/>
      <c r="C22" s="668"/>
      <c r="D22" s="650"/>
      <c r="E22" s="666"/>
      <c r="F22" s="652" t="str">
        <f t="shared" si="0"/>
        <v/>
      </c>
      <c r="G22" s="653" t="str">
        <f t="shared" si="10"/>
        <v/>
      </c>
      <c r="H22" s="654"/>
      <c r="I22" s="655" t="str">
        <f t="shared" si="1"/>
        <v/>
      </c>
      <c r="J22" s="656"/>
      <c r="K22" s="655" t="str">
        <f t="shared" si="1"/>
        <v/>
      </c>
      <c r="L22" s="654"/>
      <c r="M22" s="653" t="str">
        <f t="shared" si="2"/>
        <v/>
      </c>
      <c r="N22" s="656"/>
      <c r="O22" s="655" t="str">
        <f t="shared" si="3"/>
        <v/>
      </c>
      <c r="P22" s="654"/>
      <c r="R22" s="658" t="str">
        <f t="shared" si="4"/>
        <v/>
      </c>
      <c r="S22" s="659" t="str">
        <f>IF(G22&lt;&gt;"",$D22*G22,"")</f>
        <v/>
      </c>
      <c r="T22" s="660" t="str">
        <f t="shared" si="6"/>
        <v/>
      </c>
      <c r="U22" s="661" t="str">
        <f t="shared" si="7"/>
        <v/>
      </c>
      <c r="V22" s="662" t="str">
        <f t="shared" si="8"/>
        <v/>
      </c>
      <c r="W22" s="662" t="str">
        <f t="shared" si="9"/>
        <v/>
      </c>
    </row>
    <row r="23" spans="1:28" ht="27.95" customHeight="1">
      <c r="A23" s="647"/>
      <c r="B23" s="667"/>
      <c r="C23" s="665"/>
      <c r="D23" s="650"/>
      <c r="E23" s="666"/>
      <c r="F23" s="652" t="str">
        <f t="shared" si="0"/>
        <v/>
      </c>
      <c r="G23" s="653" t="str">
        <f t="shared" si="10"/>
        <v/>
      </c>
      <c r="H23" s="654"/>
      <c r="I23" s="655" t="str">
        <f t="shared" si="1"/>
        <v/>
      </c>
      <c r="J23" s="656"/>
      <c r="K23" s="655" t="str">
        <f t="shared" si="1"/>
        <v/>
      </c>
      <c r="L23" s="654"/>
      <c r="M23" s="653" t="str">
        <f t="shared" si="2"/>
        <v/>
      </c>
      <c r="N23" s="656"/>
      <c r="O23" s="655" t="str">
        <f t="shared" si="3"/>
        <v/>
      </c>
      <c r="P23" s="654"/>
      <c r="R23" s="658" t="str">
        <f t="shared" si="4"/>
        <v/>
      </c>
      <c r="S23" s="659" t="str">
        <f>IF(G23&lt;&gt;"",$D23*G23,"")</f>
        <v/>
      </c>
      <c r="T23" s="660" t="str">
        <f t="shared" si="6"/>
        <v/>
      </c>
      <c r="U23" s="661" t="str">
        <f t="shared" si="7"/>
        <v/>
      </c>
      <c r="V23" s="662" t="str">
        <f t="shared" si="8"/>
        <v/>
      </c>
      <c r="W23" s="662" t="str">
        <f t="shared" si="9"/>
        <v/>
      </c>
    </row>
    <row r="24" spans="1:28" ht="9" customHeight="1">
      <c r="A24" s="706"/>
      <c r="B24" s="707"/>
      <c r="C24" s="706"/>
      <c r="D24" s="708"/>
      <c r="E24" s="709"/>
      <c r="F24" s="710"/>
      <c r="G24" s="711"/>
      <c r="H24" s="712"/>
      <c r="I24" s="711"/>
      <c r="J24" s="712"/>
      <c r="K24" s="711"/>
      <c r="L24" s="712"/>
      <c r="M24" s="711"/>
      <c r="N24" s="712"/>
      <c r="O24" s="711"/>
      <c r="P24" s="712"/>
      <c r="S24" s="669"/>
      <c r="T24" s="594"/>
      <c r="U24" s="669"/>
      <c r="V24" s="594"/>
      <c r="W24" s="669"/>
      <c r="X24" s="594"/>
      <c r="Y24" s="669"/>
      <c r="Z24" s="657"/>
      <c r="AA24" s="670"/>
      <c r="AB24" s="657"/>
    </row>
    <row r="25" spans="1:28" ht="9" customHeight="1">
      <c r="A25" s="671"/>
      <c r="B25" s="672"/>
      <c r="C25" s="671"/>
      <c r="D25" s="673"/>
      <c r="E25" s="674"/>
      <c r="F25" s="675"/>
      <c r="G25" s="676"/>
      <c r="H25" s="677"/>
      <c r="I25" s="676"/>
      <c r="J25" s="677"/>
      <c r="K25" s="676"/>
      <c r="L25" s="677"/>
      <c r="M25" s="676"/>
      <c r="N25" s="677"/>
      <c r="O25" s="676"/>
      <c r="P25" s="677"/>
      <c r="R25" s="678"/>
      <c r="S25" s="679"/>
      <c r="T25" s="679"/>
      <c r="U25" s="679"/>
      <c r="V25" s="679"/>
      <c r="W25" s="679"/>
    </row>
    <row r="26" spans="1:28" ht="14.45" customHeight="1">
      <c r="A26" s="680"/>
      <c r="B26" s="681" t="s">
        <v>397</v>
      </c>
      <c r="C26" s="682"/>
      <c r="D26" s="683"/>
      <c r="E26" s="684"/>
      <c r="F26" s="685"/>
      <c r="G26" s="989">
        <f>S26</f>
        <v>7500000</v>
      </c>
      <c r="H26" s="990"/>
      <c r="I26" s="991">
        <f>T26</f>
        <v>4170000</v>
      </c>
      <c r="J26" s="992"/>
      <c r="K26" s="979">
        <f>U26</f>
        <v>7750000</v>
      </c>
      <c r="L26" s="980"/>
      <c r="M26" s="979">
        <f>V26</f>
        <v>7600000</v>
      </c>
      <c r="N26" s="980"/>
      <c r="O26" s="686">
        <f>W26</f>
        <v>0</v>
      </c>
      <c r="P26" s="687"/>
      <c r="Q26" s="688"/>
      <c r="R26" s="689"/>
      <c r="S26" s="690">
        <f>SUM(S9:S24)</f>
        <v>7500000</v>
      </c>
      <c r="T26" s="691">
        <f>SUM(T9:T24)</f>
        <v>4170000</v>
      </c>
      <c r="U26" s="691">
        <f>SUM(U9:U24)</f>
        <v>7750000</v>
      </c>
      <c r="V26" s="691">
        <f>SUM(V9:V24)</f>
        <v>7600000</v>
      </c>
      <c r="W26" s="691">
        <f>SUM(W9:W24)</f>
        <v>0</v>
      </c>
    </row>
    <row r="27" spans="1:28" ht="14.45" customHeight="1">
      <c r="A27" s="692"/>
      <c r="B27" s="693" t="s">
        <v>383</v>
      </c>
      <c r="C27" s="694"/>
      <c r="D27" s="695"/>
      <c r="E27" s="696"/>
      <c r="F27" s="697"/>
      <c r="G27" s="987">
        <f>G26*H$4</f>
        <v>6000000</v>
      </c>
      <c r="H27" s="988"/>
      <c r="I27" s="981">
        <f>I26*J$4</f>
        <v>3336000</v>
      </c>
      <c r="J27" s="982"/>
      <c r="K27" s="981">
        <f>K26*L$4</f>
        <v>6200000</v>
      </c>
      <c r="L27" s="982"/>
      <c r="M27" s="981">
        <f>M26*N$4</f>
        <v>6080000</v>
      </c>
      <c r="N27" s="982"/>
      <c r="O27" s="698">
        <f>O26*P$4</f>
        <v>0</v>
      </c>
      <c r="P27" s="699"/>
      <c r="Q27" s="604"/>
      <c r="R27" s="700"/>
      <c r="S27" s="701"/>
      <c r="T27" s="702"/>
      <c r="U27" s="703"/>
      <c r="V27" s="704"/>
      <c r="W27" s="705"/>
    </row>
    <row r="28" spans="1:28">
      <c r="S28" s="594"/>
    </row>
    <row r="29" spans="1:28" ht="15.95" customHeight="1">
      <c r="F29" s="589" t="s">
        <v>375</v>
      </c>
      <c r="G29" s="590" t="s">
        <v>376</v>
      </c>
      <c r="H29" s="591"/>
      <c r="I29" s="590" t="s">
        <v>377</v>
      </c>
      <c r="J29" s="591"/>
      <c r="K29" s="590" t="s">
        <v>378</v>
      </c>
      <c r="L29" s="591"/>
      <c r="M29" s="590" t="s">
        <v>455</v>
      </c>
      <c r="N29" s="591"/>
      <c r="O29" s="590"/>
      <c r="P29" s="591"/>
      <c r="Q29" s="592"/>
      <c r="S29" s="594"/>
    </row>
    <row r="30" spans="1:28" ht="15.95" customHeight="1">
      <c r="B30" s="596" t="s">
        <v>429</v>
      </c>
      <c r="F30" s="597"/>
      <c r="G30" s="598"/>
      <c r="H30" s="599" t="s">
        <v>449</v>
      </c>
      <c r="I30" s="598"/>
      <c r="J30" s="599" t="s">
        <v>426</v>
      </c>
      <c r="K30" s="598"/>
      <c r="L30" s="721" t="s">
        <v>454</v>
      </c>
      <c r="M30" s="598"/>
      <c r="N30" s="599" t="s">
        <v>456</v>
      </c>
      <c r="O30" s="598"/>
      <c r="P30" s="599"/>
      <c r="Q30" s="600"/>
      <c r="S30" s="594"/>
    </row>
    <row r="31" spans="1:28" ht="15.95" customHeight="1">
      <c r="F31" s="601" t="s">
        <v>379</v>
      </c>
      <c r="G31" s="983">
        <f>G53</f>
        <v>644000</v>
      </c>
      <c r="H31" s="984"/>
      <c r="I31" s="983">
        <f>I53</f>
        <v>611000</v>
      </c>
      <c r="J31" s="984"/>
      <c r="K31" s="983">
        <f>K53</f>
        <v>747000</v>
      </c>
      <c r="L31" s="984"/>
      <c r="M31" s="983">
        <f>M53</f>
        <v>1049000</v>
      </c>
      <c r="N31" s="984"/>
      <c r="O31" s="602">
        <f>O53</f>
        <v>0</v>
      </c>
      <c r="P31" s="603"/>
      <c r="Q31" s="604"/>
    </row>
    <row r="32" spans="1:28" ht="15.95" customHeight="1">
      <c r="B32" s="586" t="s">
        <v>446</v>
      </c>
      <c r="F32" s="605" t="s">
        <v>380</v>
      </c>
      <c r="G32" s="606" t="s">
        <v>381</v>
      </c>
      <c r="H32" s="607">
        <v>0.8</v>
      </c>
      <c r="I32" s="606" t="s">
        <v>381</v>
      </c>
      <c r="J32" s="607">
        <v>0.8</v>
      </c>
      <c r="K32" s="606" t="s">
        <v>382</v>
      </c>
      <c r="L32" s="607">
        <v>0.8</v>
      </c>
      <c r="M32" s="608"/>
      <c r="N32" s="607">
        <v>0.8</v>
      </c>
      <c r="O32" s="608"/>
      <c r="P32" s="609"/>
      <c r="Q32" s="588"/>
    </row>
    <row r="33" spans="1:25" ht="15.95" customHeight="1">
      <c r="F33" s="610" t="s">
        <v>383</v>
      </c>
      <c r="G33" s="997">
        <f>G54</f>
        <v>515200</v>
      </c>
      <c r="H33" s="998"/>
      <c r="I33" s="995">
        <f>I54</f>
        <v>488800</v>
      </c>
      <c r="J33" s="996"/>
      <c r="K33" s="985">
        <f>K54</f>
        <v>597600</v>
      </c>
      <c r="L33" s="986"/>
      <c r="M33" s="985">
        <f>M54</f>
        <v>839200</v>
      </c>
      <c r="N33" s="986"/>
      <c r="O33" s="611">
        <f>O54</f>
        <v>0</v>
      </c>
      <c r="P33" s="613"/>
      <c r="Q33" s="604"/>
      <c r="X33" s="595" t="s">
        <v>384</v>
      </c>
    </row>
    <row r="34" spans="1:25" ht="15.95" customHeight="1">
      <c r="F34" s="614" t="s">
        <v>385</v>
      </c>
      <c r="G34" s="615"/>
      <c r="H34" s="616"/>
      <c r="I34" s="615" t="s">
        <v>386</v>
      </c>
      <c r="J34" s="616"/>
      <c r="K34" s="615"/>
      <c r="L34" s="616"/>
      <c r="M34" s="617"/>
      <c r="N34" s="618"/>
      <c r="O34" s="617"/>
      <c r="P34" s="619"/>
      <c r="Q34" s="620"/>
      <c r="R34" s="621" t="s">
        <v>387</v>
      </c>
      <c r="S34" s="622">
        <f>IF(F34="※",1,0)</f>
        <v>0</v>
      </c>
      <c r="T34" s="623">
        <f>IF(I34="※",1,0)</f>
        <v>1</v>
      </c>
      <c r="U34" s="624">
        <f>IF(K34="※",1,0)</f>
        <v>0</v>
      </c>
      <c r="V34" s="622">
        <f>IF(M34="※",1,0)</f>
        <v>0</v>
      </c>
      <c r="W34" s="625">
        <f>IF(O34="※",1,0)</f>
        <v>0</v>
      </c>
      <c r="X34" s="626">
        <f>SUM(T34:W34)</f>
        <v>1</v>
      </c>
      <c r="Y34" s="627"/>
    </row>
    <row r="35" spans="1:25" ht="15.95" customHeight="1">
      <c r="G35" s="628"/>
      <c r="H35" s="629" t="str">
        <f>IF(AND(G34="※",$X34&gt;1),"※指定エラー","")</f>
        <v/>
      </c>
      <c r="I35" s="628"/>
      <c r="J35" s="629" t="str">
        <f>IF(AND(I34="※",$X34&gt;1),"※指定エラー","")</f>
        <v/>
      </c>
      <c r="K35" s="628"/>
      <c r="L35" s="629" t="str">
        <f>IF(AND(K34="※",$X34&gt;1),"※指定エラー","")</f>
        <v/>
      </c>
      <c r="M35" s="630"/>
      <c r="N35" s="629" t="str">
        <f>IF(AND(X34="※",$V34&gt;1),"※指定エラー","")</f>
        <v/>
      </c>
      <c r="O35" s="630"/>
      <c r="P35" s="631" t="str">
        <f>IF(AND(X34="※",$V34&gt;1),"※指定エラー","")</f>
        <v/>
      </c>
      <c r="Q35" s="632"/>
      <c r="R35" s="621"/>
      <c r="S35" s="627"/>
      <c r="T35" s="627"/>
      <c r="U35" s="627"/>
      <c r="V35" s="627"/>
      <c r="W35" s="627"/>
      <c r="X35" s="627"/>
      <c r="Y35" s="627"/>
    </row>
    <row r="36" spans="1:25" ht="27.95" customHeight="1">
      <c r="A36" s="633" t="s">
        <v>388</v>
      </c>
      <c r="B36" s="634" t="s">
        <v>389</v>
      </c>
      <c r="C36" s="635" t="s">
        <v>390</v>
      </c>
      <c r="D36" s="636" t="s">
        <v>75</v>
      </c>
      <c r="E36" s="637" t="s">
        <v>391</v>
      </c>
      <c r="F36" s="638" t="s">
        <v>392</v>
      </c>
      <c r="G36" s="634" t="str">
        <f>G$1</f>
        <v>A社</v>
      </c>
      <c r="H36" s="639"/>
      <c r="I36" s="640" t="str">
        <f>I$1</f>
        <v>B社</v>
      </c>
      <c r="J36" s="634"/>
      <c r="K36" s="640" t="str">
        <f>K$1</f>
        <v>C社</v>
      </c>
      <c r="L36" s="639"/>
      <c r="M36" s="640" t="str">
        <f>M$1</f>
        <v>D社</v>
      </c>
      <c r="N36" s="634"/>
      <c r="O36" s="640">
        <f>O$1</f>
        <v>0</v>
      </c>
      <c r="P36" s="639"/>
      <c r="Q36" s="641"/>
      <c r="R36" s="642" t="s">
        <v>392</v>
      </c>
      <c r="S36" s="643" t="s">
        <v>357</v>
      </c>
      <c r="T36" s="644" t="s">
        <v>393</v>
      </c>
      <c r="U36" s="645" t="s">
        <v>394</v>
      </c>
      <c r="V36" s="646" t="s">
        <v>395</v>
      </c>
      <c r="W36" s="646" t="s">
        <v>358</v>
      </c>
    </row>
    <row r="37" spans="1:25" ht="27.95" customHeight="1">
      <c r="A37" s="647"/>
      <c r="B37" s="648" t="s">
        <v>430</v>
      </c>
      <c r="C37" s="649"/>
      <c r="D37" s="650"/>
      <c r="E37" s="651"/>
      <c r="F37" s="652" t="str">
        <f t="shared" ref="F37:F52" si="11">IF(D37="","",IF(R37&gt;1000000,ROUND(R37,-4),IF(R37&gt;100000,ROUND(R37,-3),IF(R37&gt;10000,ROUND(R37,-2),IF(R37&gt;1000,ROUND(R37,-1),IF(R37&gt;=0,ROUND(R37,0),""))))))</f>
        <v/>
      </c>
      <c r="G37" s="653" t="str">
        <f>IF(AND(G$34="※",$D37&lt;&gt;""),"※","")</f>
        <v/>
      </c>
      <c r="H37" s="654"/>
      <c r="I37" s="655" t="str">
        <f>IF(AND(I$34="※",$D37&lt;&gt;""),"※","")</f>
        <v/>
      </c>
      <c r="J37" s="656"/>
      <c r="K37" s="655" t="str">
        <f t="shared" ref="K37:K52" si="12">IF(AND(K$6="※",$D37&lt;&gt;""),"※","")</f>
        <v/>
      </c>
      <c r="L37" s="654"/>
      <c r="M37" s="653" t="str">
        <f t="shared" ref="M37:M52" si="13">IF(AND(M$6="※",$D37&lt;&gt;""),"※","")</f>
        <v/>
      </c>
      <c r="N37" s="656"/>
      <c r="O37" s="655" t="str">
        <f t="shared" ref="O37:O52" si="14">IF(AND(O$6="※",$D37&lt;&gt;""),"※","")</f>
        <v/>
      </c>
      <c r="P37" s="654"/>
      <c r="R37" s="658" t="str">
        <f t="shared" ref="R37:R46" si="15">IF(G37="※",H37*H$4,IF(I37="※",J37*J$4,IF(K37="※",L37*L$4,IF(M37="※",N37*N$4,IF(O37="※",P37*P$4,"")))))</f>
        <v/>
      </c>
      <c r="S37" s="659" t="str">
        <f t="shared" ref="S37:S52" si="16">IF(H37&lt;&gt;"",$D37*H37,"")</f>
        <v/>
      </c>
      <c r="T37" s="660" t="str">
        <f t="shared" ref="T37:T52" si="17">IF(J37&lt;&gt;"",$D37*J37,"")</f>
        <v/>
      </c>
      <c r="U37" s="661" t="str">
        <f t="shared" ref="U37:U52" si="18">IF(L37&lt;&gt;"",$D37*L37,"")</f>
        <v/>
      </c>
      <c r="V37" s="662" t="str">
        <f t="shared" ref="V37:V52" si="19">IF(N37&lt;&gt;"",$D37*N37,"")</f>
        <v/>
      </c>
      <c r="W37" s="662" t="str">
        <f t="shared" ref="W37:W52" si="20">IF(P37&lt;&gt;"",$D37*P37,"")</f>
        <v/>
      </c>
    </row>
    <row r="38" spans="1:25" ht="27.95" customHeight="1">
      <c r="A38" s="663"/>
      <c r="B38" s="664" t="s">
        <v>431</v>
      </c>
      <c r="C38" s="665" t="s">
        <v>432</v>
      </c>
      <c r="D38" s="650">
        <v>7.2</v>
      </c>
      <c r="E38" s="666" t="s">
        <v>157</v>
      </c>
      <c r="F38" s="652">
        <f t="shared" si="11"/>
        <v>4340</v>
      </c>
      <c r="G38" s="653" t="str">
        <f t="shared" ref="G38:G52" si="21">IF(AND(G$34="※",$D38&lt;&gt;""),"※","")</f>
        <v/>
      </c>
      <c r="H38" s="654"/>
      <c r="I38" s="655" t="str">
        <f t="shared" ref="I38:I52" si="22">IF(AND(I$34="※",$D38&lt;&gt;""),"※","")</f>
        <v>※</v>
      </c>
      <c r="J38" s="654">
        <v>5420</v>
      </c>
      <c r="K38" s="655" t="str">
        <f t="shared" si="12"/>
        <v/>
      </c>
      <c r="L38" s="654"/>
      <c r="M38" s="653" t="str">
        <f t="shared" si="13"/>
        <v/>
      </c>
      <c r="N38" s="656"/>
      <c r="O38" s="655" t="str">
        <f t="shared" si="14"/>
        <v/>
      </c>
      <c r="P38" s="654"/>
      <c r="R38" s="658">
        <f t="shared" si="15"/>
        <v>4336</v>
      </c>
      <c r="S38" s="659" t="str">
        <f t="shared" si="16"/>
        <v/>
      </c>
      <c r="T38" s="660">
        <f t="shared" si="17"/>
        <v>39024</v>
      </c>
      <c r="U38" s="661" t="str">
        <f t="shared" si="18"/>
        <v/>
      </c>
      <c r="V38" s="662" t="str">
        <f t="shared" si="19"/>
        <v/>
      </c>
      <c r="W38" s="662" t="str">
        <f t="shared" si="20"/>
        <v/>
      </c>
    </row>
    <row r="39" spans="1:25" ht="27.95" customHeight="1">
      <c r="A39" s="663"/>
      <c r="B39" s="664" t="s">
        <v>433</v>
      </c>
      <c r="C39" s="665" t="s">
        <v>434</v>
      </c>
      <c r="D39" s="650">
        <v>1</v>
      </c>
      <c r="E39" s="666" t="s">
        <v>159</v>
      </c>
      <c r="F39" s="652">
        <f t="shared" si="11"/>
        <v>9040</v>
      </c>
      <c r="G39" s="653" t="str">
        <f t="shared" si="21"/>
        <v/>
      </c>
      <c r="H39" s="654"/>
      <c r="I39" s="655" t="str">
        <f t="shared" si="22"/>
        <v>※</v>
      </c>
      <c r="J39" s="654">
        <v>11300</v>
      </c>
      <c r="K39" s="655" t="str">
        <f t="shared" si="12"/>
        <v/>
      </c>
      <c r="L39" s="654"/>
      <c r="M39" s="653" t="str">
        <f t="shared" si="13"/>
        <v/>
      </c>
      <c r="N39" s="656"/>
      <c r="O39" s="655" t="str">
        <f t="shared" si="14"/>
        <v/>
      </c>
      <c r="P39" s="654"/>
      <c r="R39" s="658">
        <f t="shared" si="15"/>
        <v>9040</v>
      </c>
      <c r="S39" s="659" t="str">
        <f t="shared" si="16"/>
        <v/>
      </c>
      <c r="T39" s="660">
        <f t="shared" si="17"/>
        <v>11300</v>
      </c>
      <c r="U39" s="661" t="str">
        <f t="shared" si="18"/>
        <v/>
      </c>
      <c r="V39" s="662" t="str">
        <f t="shared" si="19"/>
        <v/>
      </c>
      <c r="W39" s="662" t="str">
        <f t="shared" si="20"/>
        <v/>
      </c>
    </row>
    <row r="40" spans="1:25" ht="27.95" customHeight="1">
      <c r="A40" s="647"/>
      <c r="B40" s="664" t="s">
        <v>374</v>
      </c>
      <c r="C40" s="665" t="s">
        <v>434</v>
      </c>
      <c r="D40" s="650">
        <v>1</v>
      </c>
      <c r="E40" s="666" t="s">
        <v>159</v>
      </c>
      <c r="F40" s="652">
        <f t="shared" si="11"/>
        <v>1810</v>
      </c>
      <c r="G40" s="653" t="str">
        <f t="shared" si="21"/>
        <v/>
      </c>
      <c r="H40" s="654">
        <v>94140</v>
      </c>
      <c r="I40" s="655" t="str">
        <f t="shared" si="22"/>
        <v>※</v>
      </c>
      <c r="J40" s="654">
        <v>2260</v>
      </c>
      <c r="K40" s="655" t="str">
        <f t="shared" si="12"/>
        <v/>
      </c>
      <c r="L40" s="654">
        <v>86320</v>
      </c>
      <c r="M40" s="653" t="str">
        <f t="shared" si="13"/>
        <v/>
      </c>
      <c r="N40" s="656">
        <v>88280</v>
      </c>
      <c r="O40" s="655" t="str">
        <f t="shared" si="14"/>
        <v/>
      </c>
      <c r="P40" s="654"/>
      <c r="R40" s="658">
        <f t="shared" si="15"/>
        <v>1808</v>
      </c>
      <c r="S40" s="659">
        <f t="shared" si="16"/>
        <v>94140</v>
      </c>
      <c r="T40" s="660">
        <f t="shared" si="17"/>
        <v>2260</v>
      </c>
      <c r="U40" s="661">
        <f t="shared" si="18"/>
        <v>86320</v>
      </c>
      <c r="V40" s="662">
        <f t="shared" si="19"/>
        <v>88280</v>
      </c>
      <c r="W40" s="662" t="str">
        <f t="shared" si="20"/>
        <v/>
      </c>
    </row>
    <row r="41" spans="1:25" ht="27.95" customHeight="1">
      <c r="A41" s="647"/>
      <c r="B41" s="664" t="s">
        <v>435</v>
      </c>
      <c r="C41" s="668" t="s">
        <v>447</v>
      </c>
      <c r="D41" s="650">
        <v>7.2</v>
      </c>
      <c r="E41" s="666" t="s">
        <v>157</v>
      </c>
      <c r="F41" s="652">
        <f t="shared" si="11"/>
        <v>14900</v>
      </c>
      <c r="G41" s="653" t="str">
        <f t="shared" si="21"/>
        <v/>
      </c>
      <c r="H41" s="654"/>
      <c r="I41" s="655" t="str">
        <f t="shared" si="22"/>
        <v>※</v>
      </c>
      <c r="J41" s="654">
        <v>18600</v>
      </c>
      <c r="K41" s="655" t="str">
        <f t="shared" si="12"/>
        <v/>
      </c>
      <c r="L41" s="654"/>
      <c r="M41" s="653" t="str">
        <f t="shared" si="13"/>
        <v/>
      </c>
      <c r="N41" s="656"/>
      <c r="O41" s="655" t="str">
        <f t="shared" si="14"/>
        <v/>
      </c>
      <c r="P41" s="654"/>
      <c r="R41" s="658">
        <f t="shared" si="15"/>
        <v>14880</v>
      </c>
      <c r="S41" s="659" t="str">
        <f t="shared" si="16"/>
        <v/>
      </c>
      <c r="T41" s="660">
        <f t="shared" si="17"/>
        <v>133920</v>
      </c>
      <c r="U41" s="661" t="str">
        <f t="shared" si="18"/>
        <v/>
      </c>
      <c r="V41" s="662" t="str">
        <f t="shared" si="19"/>
        <v/>
      </c>
      <c r="W41" s="662" t="str">
        <f t="shared" si="20"/>
        <v/>
      </c>
    </row>
    <row r="42" spans="1:25" ht="27.95" customHeight="1">
      <c r="A42" s="647"/>
      <c r="B42" s="664" t="s">
        <v>436</v>
      </c>
      <c r="C42" s="665" t="s">
        <v>437</v>
      </c>
      <c r="D42" s="650">
        <v>2</v>
      </c>
      <c r="E42" s="666" t="s">
        <v>158</v>
      </c>
      <c r="F42" s="652">
        <f t="shared" si="11"/>
        <v>13500</v>
      </c>
      <c r="G42" s="653" t="str">
        <f t="shared" si="21"/>
        <v/>
      </c>
      <c r="H42" s="654"/>
      <c r="I42" s="655" t="str">
        <f t="shared" si="22"/>
        <v>※</v>
      </c>
      <c r="J42" s="654">
        <v>16900</v>
      </c>
      <c r="K42" s="655" t="str">
        <f t="shared" si="12"/>
        <v/>
      </c>
      <c r="L42" s="654"/>
      <c r="M42" s="653" t="str">
        <f t="shared" si="13"/>
        <v/>
      </c>
      <c r="N42" s="656"/>
      <c r="O42" s="655" t="str">
        <f t="shared" si="14"/>
        <v/>
      </c>
      <c r="P42" s="654"/>
      <c r="R42" s="658">
        <f t="shared" si="15"/>
        <v>13520</v>
      </c>
      <c r="S42" s="659" t="str">
        <f t="shared" si="16"/>
        <v/>
      </c>
      <c r="T42" s="660">
        <f t="shared" si="17"/>
        <v>33800</v>
      </c>
      <c r="U42" s="661" t="str">
        <f t="shared" si="18"/>
        <v/>
      </c>
      <c r="V42" s="662" t="str">
        <f t="shared" si="19"/>
        <v/>
      </c>
      <c r="W42" s="662" t="str">
        <f t="shared" si="20"/>
        <v/>
      </c>
    </row>
    <row r="43" spans="1:25" ht="27.95" customHeight="1">
      <c r="A43" s="647"/>
      <c r="B43" s="664" t="s">
        <v>438</v>
      </c>
      <c r="C43" s="665" t="s">
        <v>439</v>
      </c>
      <c r="D43" s="650">
        <v>1</v>
      </c>
      <c r="E43" s="666" t="s">
        <v>159</v>
      </c>
      <c r="F43" s="652">
        <f t="shared" si="11"/>
        <v>18100</v>
      </c>
      <c r="G43" s="653" t="str">
        <f t="shared" si="21"/>
        <v/>
      </c>
      <c r="H43" s="654"/>
      <c r="I43" s="655" t="str">
        <f t="shared" si="22"/>
        <v>※</v>
      </c>
      <c r="J43" s="654">
        <v>22600</v>
      </c>
      <c r="K43" s="655" t="str">
        <f t="shared" si="12"/>
        <v/>
      </c>
      <c r="L43" s="654"/>
      <c r="M43" s="653" t="str">
        <f t="shared" si="13"/>
        <v/>
      </c>
      <c r="N43" s="656"/>
      <c r="O43" s="655" t="str">
        <f t="shared" si="14"/>
        <v/>
      </c>
      <c r="P43" s="654"/>
      <c r="R43" s="658">
        <f t="shared" si="15"/>
        <v>18080</v>
      </c>
      <c r="S43" s="659" t="str">
        <f t="shared" si="16"/>
        <v/>
      </c>
      <c r="T43" s="660">
        <f t="shared" si="17"/>
        <v>22600</v>
      </c>
      <c r="U43" s="661" t="str">
        <f t="shared" si="18"/>
        <v/>
      </c>
      <c r="V43" s="662" t="str">
        <f t="shared" si="19"/>
        <v/>
      </c>
      <c r="W43" s="662" t="str">
        <f t="shared" si="20"/>
        <v/>
      </c>
    </row>
    <row r="44" spans="1:25" ht="27.95" customHeight="1">
      <c r="A44" s="647"/>
      <c r="B44" s="648" t="s">
        <v>440</v>
      </c>
      <c r="C44" s="665" t="s">
        <v>441</v>
      </c>
      <c r="D44" s="650"/>
      <c r="E44" s="666"/>
      <c r="F44" s="652" t="str">
        <f t="shared" si="11"/>
        <v/>
      </c>
      <c r="G44" s="653" t="str">
        <f t="shared" si="21"/>
        <v/>
      </c>
      <c r="H44" s="654"/>
      <c r="I44" s="655" t="str">
        <f t="shared" si="22"/>
        <v/>
      </c>
      <c r="J44" s="656"/>
      <c r="K44" s="655" t="str">
        <f t="shared" si="12"/>
        <v/>
      </c>
      <c r="L44" s="654"/>
      <c r="M44" s="653" t="str">
        <f t="shared" si="13"/>
        <v/>
      </c>
      <c r="N44" s="656"/>
      <c r="O44" s="655" t="str">
        <f t="shared" si="14"/>
        <v/>
      </c>
      <c r="P44" s="654"/>
      <c r="R44" s="658" t="str">
        <f t="shared" si="15"/>
        <v/>
      </c>
      <c r="S44" s="659" t="str">
        <f t="shared" si="16"/>
        <v/>
      </c>
      <c r="T44" s="660" t="str">
        <f t="shared" si="17"/>
        <v/>
      </c>
      <c r="U44" s="661" t="str">
        <f t="shared" si="18"/>
        <v/>
      </c>
      <c r="V44" s="662" t="str">
        <f t="shared" si="19"/>
        <v/>
      </c>
      <c r="W44" s="662" t="str">
        <f t="shared" si="20"/>
        <v/>
      </c>
    </row>
    <row r="45" spans="1:25" ht="27.95" customHeight="1">
      <c r="A45" s="647"/>
      <c r="B45" s="664" t="s">
        <v>431</v>
      </c>
      <c r="C45" s="665" t="s">
        <v>432</v>
      </c>
      <c r="D45" s="650">
        <v>7.2</v>
      </c>
      <c r="E45" s="666" t="s">
        <v>157</v>
      </c>
      <c r="F45" s="652">
        <f t="shared" si="11"/>
        <v>4340</v>
      </c>
      <c r="G45" s="653" t="str">
        <f t="shared" si="21"/>
        <v/>
      </c>
      <c r="H45" s="654"/>
      <c r="I45" s="655" t="str">
        <f t="shared" si="22"/>
        <v>※</v>
      </c>
      <c r="J45" s="656">
        <v>5420</v>
      </c>
      <c r="K45" s="655" t="str">
        <f t="shared" si="12"/>
        <v/>
      </c>
      <c r="L45" s="654"/>
      <c r="M45" s="653" t="str">
        <f t="shared" si="13"/>
        <v/>
      </c>
      <c r="N45" s="656"/>
      <c r="O45" s="655" t="str">
        <f t="shared" si="14"/>
        <v/>
      </c>
      <c r="P45" s="654"/>
      <c r="R45" s="658">
        <f t="shared" si="15"/>
        <v>4336</v>
      </c>
      <c r="S45" s="659" t="str">
        <f t="shared" si="16"/>
        <v/>
      </c>
      <c r="T45" s="660">
        <f t="shared" si="17"/>
        <v>39024</v>
      </c>
      <c r="U45" s="661" t="str">
        <f t="shared" si="18"/>
        <v/>
      </c>
      <c r="V45" s="662" t="str">
        <f t="shared" si="19"/>
        <v/>
      </c>
      <c r="W45" s="662" t="str">
        <f t="shared" si="20"/>
        <v/>
      </c>
    </row>
    <row r="46" spans="1:25" ht="27.95" customHeight="1">
      <c r="A46" s="663"/>
      <c r="B46" s="664" t="s">
        <v>433</v>
      </c>
      <c r="C46" s="665" t="s">
        <v>434</v>
      </c>
      <c r="D46" s="650">
        <v>1</v>
      </c>
      <c r="E46" s="666" t="s">
        <v>159</v>
      </c>
      <c r="F46" s="652">
        <f t="shared" si="11"/>
        <v>9040</v>
      </c>
      <c r="G46" s="653" t="str">
        <f t="shared" si="21"/>
        <v/>
      </c>
      <c r="H46" s="654"/>
      <c r="I46" s="655" t="str">
        <f t="shared" si="22"/>
        <v>※</v>
      </c>
      <c r="J46" s="654">
        <v>11300</v>
      </c>
      <c r="K46" s="655" t="str">
        <f t="shared" si="12"/>
        <v/>
      </c>
      <c r="L46" s="654"/>
      <c r="M46" s="653" t="str">
        <f t="shared" si="13"/>
        <v/>
      </c>
      <c r="N46" s="656"/>
      <c r="O46" s="655" t="str">
        <f t="shared" si="14"/>
        <v/>
      </c>
      <c r="P46" s="654"/>
      <c r="R46" s="658">
        <f t="shared" si="15"/>
        <v>9040</v>
      </c>
      <c r="S46" s="659" t="str">
        <f t="shared" si="16"/>
        <v/>
      </c>
      <c r="T46" s="660">
        <f t="shared" si="17"/>
        <v>11300</v>
      </c>
      <c r="U46" s="661" t="str">
        <f t="shared" si="18"/>
        <v/>
      </c>
      <c r="V46" s="662" t="str">
        <f t="shared" si="19"/>
        <v/>
      </c>
      <c r="W46" s="662" t="str">
        <f t="shared" si="20"/>
        <v/>
      </c>
    </row>
    <row r="47" spans="1:25" ht="27.95" customHeight="1">
      <c r="A47" s="647"/>
      <c r="B47" s="664" t="s">
        <v>374</v>
      </c>
      <c r="C47" s="665" t="s">
        <v>434</v>
      </c>
      <c r="D47" s="650">
        <v>1</v>
      </c>
      <c r="E47" s="666" t="s">
        <v>159</v>
      </c>
      <c r="F47" s="652">
        <f t="shared" si="11"/>
        <v>2200</v>
      </c>
      <c r="G47" s="653" t="str">
        <f t="shared" si="21"/>
        <v/>
      </c>
      <c r="H47" s="654"/>
      <c r="I47" s="655" t="str">
        <f t="shared" si="22"/>
        <v>※</v>
      </c>
      <c r="J47" s="654">
        <v>2260</v>
      </c>
      <c r="K47" s="655" t="str">
        <f t="shared" si="12"/>
        <v/>
      </c>
      <c r="L47" s="654"/>
      <c r="M47" s="653" t="str">
        <f t="shared" si="13"/>
        <v/>
      </c>
      <c r="N47" s="656"/>
      <c r="O47" s="655" t="str">
        <f t="shared" si="14"/>
        <v/>
      </c>
      <c r="P47" s="654"/>
      <c r="R47" s="658">
        <v>2200</v>
      </c>
      <c r="S47" s="659" t="str">
        <f t="shared" si="16"/>
        <v/>
      </c>
      <c r="T47" s="660">
        <f t="shared" si="17"/>
        <v>2260</v>
      </c>
      <c r="U47" s="661" t="str">
        <f t="shared" si="18"/>
        <v/>
      </c>
      <c r="V47" s="662" t="str">
        <f t="shared" si="19"/>
        <v/>
      </c>
      <c r="W47" s="662" t="str">
        <f t="shared" si="20"/>
        <v/>
      </c>
    </row>
    <row r="48" spans="1:25" ht="27.95" customHeight="1">
      <c r="A48" s="647"/>
      <c r="B48" s="664" t="s">
        <v>442</v>
      </c>
      <c r="C48" s="665" t="s">
        <v>432</v>
      </c>
      <c r="D48" s="650">
        <v>7.2</v>
      </c>
      <c r="E48" s="666" t="s">
        <v>157</v>
      </c>
      <c r="F48" s="652">
        <f t="shared" si="11"/>
        <v>14900</v>
      </c>
      <c r="G48" s="653" t="str">
        <f t="shared" si="21"/>
        <v/>
      </c>
      <c r="H48" s="654"/>
      <c r="I48" s="655" t="str">
        <f t="shared" si="22"/>
        <v>※</v>
      </c>
      <c r="J48" s="654">
        <v>18600</v>
      </c>
      <c r="K48" s="655" t="str">
        <f t="shared" si="12"/>
        <v/>
      </c>
      <c r="L48" s="654"/>
      <c r="M48" s="653" t="str">
        <f t="shared" si="13"/>
        <v/>
      </c>
      <c r="N48" s="656"/>
      <c r="O48" s="655" t="str">
        <f t="shared" si="14"/>
        <v/>
      </c>
      <c r="P48" s="654"/>
      <c r="R48" s="658">
        <f>IF(G48="※",H48*H$4,IF(I48="※",J48*J$4,IF(K48="※",L48*L$4,IF(M48="※",N48*N$4,IF(O48="※",P48*P$4,"")))))</f>
        <v>14880</v>
      </c>
      <c r="S48" s="659" t="str">
        <f t="shared" si="16"/>
        <v/>
      </c>
      <c r="T48" s="660">
        <f t="shared" si="17"/>
        <v>133920</v>
      </c>
      <c r="U48" s="661" t="str">
        <f t="shared" si="18"/>
        <v/>
      </c>
      <c r="V48" s="662" t="str">
        <f t="shared" si="19"/>
        <v/>
      </c>
      <c r="W48" s="662" t="str">
        <f t="shared" si="20"/>
        <v/>
      </c>
    </row>
    <row r="49" spans="1:25" ht="27.95" customHeight="1">
      <c r="A49" s="647"/>
      <c r="B49" s="664" t="s">
        <v>443</v>
      </c>
      <c r="C49" s="668" t="s">
        <v>444</v>
      </c>
      <c r="D49" s="650">
        <v>1</v>
      </c>
      <c r="E49" s="666" t="s">
        <v>159</v>
      </c>
      <c r="F49" s="652">
        <f t="shared" si="11"/>
        <v>58600</v>
      </c>
      <c r="G49" s="653" t="str">
        <f t="shared" si="21"/>
        <v/>
      </c>
      <c r="H49" s="654"/>
      <c r="I49" s="655" t="str">
        <f t="shared" si="22"/>
        <v>※</v>
      </c>
      <c r="J49" s="656">
        <v>73300</v>
      </c>
      <c r="K49" s="655" t="str">
        <f t="shared" si="12"/>
        <v/>
      </c>
      <c r="L49" s="654"/>
      <c r="M49" s="653" t="str">
        <f t="shared" si="13"/>
        <v/>
      </c>
      <c r="N49" s="656"/>
      <c r="O49" s="655" t="str">
        <f t="shared" si="14"/>
        <v/>
      </c>
      <c r="P49" s="654"/>
      <c r="R49" s="658">
        <f>IF(G49="※",H49*H$4,IF(I49="※",J49*J$4,IF(K49="※",L49*L$4,IF(M49="※",N49*N$4,IF(O49="※",P49*P$4,"")))))</f>
        <v>58640</v>
      </c>
      <c r="S49" s="659" t="str">
        <f t="shared" si="16"/>
        <v/>
      </c>
      <c r="T49" s="660">
        <f t="shared" si="17"/>
        <v>73300</v>
      </c>
      <c r="U49" s="661" t="str">
        <f t="shared" si="18"/>
        <v/>
      </c>
      <c r="V49" s="662" t="str">
        <f t="shared" si="19"/>
        <v/>
      </c>
      <c r="W49" s="662" t="str">
        <f t="shared" si="20"/>
        <v/>
      </c>
    </row>
    <row r="50" spans="1:25" ht="27.95" customHeight="1">
      <c r="A50" s="647"/>
      <c r="B50" s="664" t="s">
        <v>445</v>
      </c>
      <c r="C50" s="665" t="s">
        <v>437</v>
      </c>
      <c r="D50" s="650">
        <v>2</v>
      </c>
      <c r="E50" s="666" t="s">
        <v>158</v>
      </c>
      <c r="F50" s="652">
        <f t="shared" si="11"/>
        <v>7220</v>
      </c>
      <c r="G50" s="653" t="str">
        <f t="shared" si="21"/>
        <v/>
      </c>
      <c r="H50" s="654">
        <v>9030</v>
      </c>
      <c r="I50" s="655" t="str">
        <f t="shared" si="22"/>
        <v>※</v>
      </c>
      <c r="J50" s="654">
        <v>9030</v>
      </c>
      <c r="K50" s="655" t="str">
        <f t="shared" si="12"/>
        <v/>
      </c>
      <c r="L50" s="654">
        <v>9030</v>
      </c>
      <c r="M50" s="653" t="str">
        <f t="shared" si="13"/>
        <v/>
      </c>
      <c r="N50" s="656">
        <v>9030</v>
      </c>
      <c r="O50" s="655" t="str">
        <f t="shared" si="14"/>
        <v/>
      </c>
      <c r="P50" s="654"/>
      <c r="R50" s="658">
        <f>IF(G50="※",H50*H$4,IF(I50="※",J50*J$4,IF(K50="※",L50*L$4,IF(M50="※",N50*N$4,IF(O50="※",P50*P$4,"")))))</f>
        <v>7224</v>
      </c>
      <c r="S50" s="659">
        <f t="shared" si="16"/>
        <v>18060</v>
      </c>
      <c r="T50" s="660">
        <f t="shared" si="17"/>
        <v>18060</v>
      </c>
      <c r="U50" s="661">
        <f t="shared" si="18"/>
        <v>18060</v>
      </c>
      <c r="V50" s="662">
        <f t="shared" si="19"/>
        <v>18060</v>
      </c>
      <c r="W50" s="662" t="str">
        <f t="shared" si="20"/>
        <v/>
      </c>
    </row>
    <row r="51" spans="1:25" ht="27.95" customHeight="1">
      <c r="A51" s="647"/>
      <c r="B51" s="664" t="s">
        <v>181</v>
      </c>
      <c r="C51" s="668"/>
      <c r="D51" s="650">
        <v>1</v>
      </c>
      <c r="E51" s="666" t="s">
        <v>159</v>
      </c>
      <c r="F51" s="652">
        <f t="shared" si="11"/>
        <v>72200</v>
      </c>
      <c r="G51" s="653" t="str">
        <f t="shared" si="21"/>
        <v/>
      </c>
      <c r="H51" s="654">
        <v>532160</v>
      </c>
      <c r="I51" s="655" t="str">
        <f t="shared" si="22"/>
        <v>※</v>
      </c>
      <c r="J51" s="654">
        <v>90300</v>
      </c>
      <c r="K51" s="655" t="str">
        <f t="shared" si="12"/>
        <v/>
      </c>
      <c r="L51" s="654">
        <v>642820</v>
      </c>
      <c r="M51" s="653" t="str">
        <f t="shared" si="13"/>
        <v/>
      </c>
      <c r="N51" s="656">
        <v>943500</v>
      </c>
      <c r="O51" s="655" t="str">
        <f t="shared" si="14"/>
        <v/>
      </c>
      <c r="P51" s="654"/>
      <c r="R51" s="658">
        <f>IF(G51="※",H51*H$4,IF(I51="※",J51*J$4,IF(K51="※",L51*L$4,IF(M51="※",N51*N$4,IF(O51="※",P51*P$4,"")))))</f>
        <v>72240</v>
      </c>
      <c r="S51" s="659">
        <f t="shared" si="16"/>
        <v>532160</v>
      </c>
      <c r="T51" s="660">
        <f t="shared" si="17"/>
        <v>90300</v>
      </c>
      <c r="U51" s="661">
        <f t="shared" si="18"/>
        <v>642820</v>
      </c>
      <c r="V51" s="662">
        <f t="shared" si="19"/>
        <v>943500</v>
      </c>
      <c r="W51" s="662" t="str">
        <f t="shared" si="20"/>
        <v/>
      </c>
    </row>
    <row r="52" spans="1:25" ht="27.95" customHeight="1">
      <c r="A52" s="647"/>
      <c r="B52" s="667" t="s">
        <v>419</v>
      </c>
      <c r="C52" s="668"/>
      <c r="D52" s="650">
        <v>1</v>
      </c>
      <c r="E52" s="666"/>
      <c r="F52" s="652" t="str">
        <f t="shared" si="11"/>
        <v/>
      </c>
      <c r="G52" s="653" t="str">
        <f t="shared" si="21"/>
        <v/>
      </c>
      <c r="H52" s="654">
        <v>-360</v>
      </c>
      <c r="I52" s="655" t="str">
        <f t="shared" si="22"/>
        <v>※</v>
      </c>
      <c r="J52" s="656">
        <v>-68</v>
      </c>
      <c r="K52" s="655" t="str">
        <f t="shared" si="12"/>
        <v/>
      </c>
      <c r="L52" s="654">
        <v>-200</v>
      </c>
      <c r="M52" s="653" t="str">
        <f t="shared" si="13"/>
        <v/>
      </c>
      <c r="N52" s="656">
        <v>-840</v>
      </c>
      <c r="O52" s="655" t="str">
        <f t="shared" si="14"/>
        <v/>
      </c>
      <c r="P52" s="654"/>
      <c r="R52" s="658">
        <f>IF(G52="※",H52*H$4,IF(I52="※",J52*J$4,IF(K52="※",L52*L$4,IF(M52="※",N52*N$4,IF(O52="※",P52*P$4,"")))))</f>
        <v>-54.400000000000006</v>
      </c>
      <c r="S52" s="659">
        <f t="shared" si="16"/>
        <v>-360</v>
      </c>
      <c r="T52" s="660">
        <f t="shared" si="17"/>
        <v>-68</v>
      </c>
      <c r="U52" s="661">
        <f t="shared" si="18"/>
        <v>-200</v>
      </c>
      <c r="V52" s="662">
        <f t="shared" si="19"/>
        <v>-840</v>
      </c>
      <c r="W52" s="662" t="str">
        <f t="shared" si="20"/>
        <v/>
      </c>
    </row>
    <row r="53" spans="1:25" ht="14.45" customHeight="1">
      <c r="A53" s="680"/>
      <c r="B53" s="681" t="s">
        <v>397</v>
      </c>
      <c r="C53" s="682"/>
      <c r="D53" s="683"/>
      <c r="E53" s="684"/>
      <c r="F53" s="685"/>
      <c r="G53" s="989">
        <f>S53</f>
        <v>644000</v>
      </c>
      <c r="H53" s="990"/>
      <c r="I53" s="991">
        <f>T53</f>
        <v>611000</v>
      </c>
      <c r="J53" s="992"/>
      <c r="K53" s="979">
        <f>U53</f>
        <v>747000</v>
      </c>
      <c r="L53" s="980"/>
      <c r="M53" s="979">
        <f>V53</f>
        <v>1049000</v>
      </c>
      <c r="N53" s="980"/>
      <c r="O53" s="686">
        <f>W53</f>
        <v>0</v>
      </c>
      <c r="P53" s="687"/>
      <c r="Q53" s="688"/>
      <c r="R53" s="689"/>
      <c r="S53" s="690">
        <f>SUM(S37:S52)</f>
        <v>644000</v>
      </c>
      <c r="T53" s="691">
        <f>SUM(T37:T52)</f>
        <v>611000</v>
      </c>
      <c r="U53" s="691">
        <f>SUM(U37:U52)</f>
        <v>747000</v>
      </c>
      <c r="V53" s="691">
        <f>SUM(V37:V52)</f>
        <v>1049000</v>
      </c>
      <c r="W53" s="691">
        <f>SUM(W37:W52)</f>
        <v>0</v>
      </c>
    </row>
    <row r="54" spans="1:25" ht="14.45" customHeight="1">
      <c r="A54" s="692"/>
      <c r="B54" s="693" t="s">
        <v>383</v>
      </c>
      <c r="C54" s="694"/>
      <c r="D54" s="695"/>
      <c r="E54" s="696"/>
      <c r="F54" s="697"/>
      <c r="G54" s="987">
        <f>G53*H$32</f>
        <v>515200</v>
      </c>
      <c r="H54" s="988"/>
      <c r="I54" s="981">
        <f>I53*J$32</f>
        <v>488800</v>
      </c>
      <c r="J54" s="982"/>
      <c r="K54" s="981">
        <f>K53*L$32</f>
        <v>597600</v>
      </c>
      <c r="L54" s="982"/>
      <c r="M54" s="981">
        <f>M53*N$32</f>
        <v>839200</v>
      </c>
      <c r="N54" s="982"/>
      <c r="O54" s="698">
        <f>O53*P$4</f>
        <v>0</v>
      </c>
      <c r="P54" s="699"/>
      <c r="Q54" s="604"/>
      <c r="R54" s="700"/>
      <c r="S54" s="701"/>
      <c r="T54" s="702"/>
      <c r="U54" s="703"/>
      <c r="V54" s="704"/>
      <c r="W54" s="705"/>
    </row>
    <row r="55" spans="1:25">
      <c r="S55" s="594"/>
    </row>
    <row r="56" spans="1:25" ht="15.95" customHeight="1">
      <c r="F56" s="589" t="s">
        <v>375</v>
      </c>
      <c r="G56" s="590" t="s">
        <v>376</v>
      </c>
      <c r="H56" s="591"/>
      <c r="I56" s="590" t="s">
        <v>377</v>
      </c>
      <c r="J56" s="591"/>
      <c r="K56" s="590" t="s">
        <v>378</v>
      </c>
      <c r="L56" s="591"/>
      <c r="M56" s="590"/>
      <c r="N56" s="591"/>
      <c r="O56" s="590"/>
      <c r="P56" s="591"/>
      <c r="Q56" s="592"/>
      <c r="S56" s="594"/>
    </row>
    <row r="57" spans="1:25" ht="15.95" customHeight="1">
      <c r="B57" s="596" t="s">
        <v>448</v>
      </c>
      <c r="F57" s="597"/>
      <c r="G57" s="598"/>
      <c r="H57" s="599" t="s">
        <v>449</v>
      </c>
      <c r="I57" s="598"/>
      <c r="J57" s="721" t="s">
        <v>454</v>
      </c>
      <c r="K57" s="598"/>
      <c r="L57" s="599" t="s">
        <v>456</v>
      </c>
      <c r="M57" s="598"/>
      <c r="N57" s="599"/>
      <c r="O57" s="598"/>
      <c r="P57" s="599"/>
      <c r="Q57" s="600"/>
      <c r="S57" s="594"/>
    </row>
    <row r="58" spans="1:25" ht="15.95" customHeight="1">
      <c r="F58" s="601" t="s">
        <v>379</v>
      </c>
      <c r="G58" s="983">
        <f>G81</f>
        <v>208000</v>
      </c>
      <c r="H58" s="984"/>
      <c r="I58" s="983">
        <f>I81</f>
        <v>252000</v>
      </c>
      <c r="J58" s="984"/>
      <c r="K58" s="983">
        <f>K81</f>
        <v>237000</v>
      </c>
      <c r="L58" s="984"/>
      <c r="M58" s="602">
        <f>M81</f>
        <v>0</v>
      </c>
      <c r="N58" s="717"/>
      <c r="O58" s="602">
        <f>O81</f>
        <v>0</v>
      </c>
      <c r="P58" s="603"/>
      <c r="Q58" s="604"/>
    </row>
    <row r="59" spans="1:25" ht="15.95" customHeight="1">
      <c r="F59" s="605" t="s">
        <v>380</v>
      </c>
      <c r="G59" s="606" t="s">
        <v>381</v>
      </c>
      <c r="H59" s="607">
        <v>0.8</v>
      </c>
      <c r="I59" s="606" t="s">
        <v>381</v>
      </c>
      <c r="J59" s="607">
        <v>0.8</v>
      </c>
      <c r="K59" s="606" t="s">
        <v>382</v>
      </c>
      <c r="L59" s="607">
        <v>0.8</v>
      </c>
      <c r="M59" s="608"/>
      <c r="N59" s="607"/>
      <c r="O59" s="608"/>
      <c r="P59" s="609"/>
      <c r="Q59" s="588"/>
    </row>
    <row r="60" spans="1:25" ht="15.95" customHeight="1">
      <c r="F60" s="610" t="s">
        <v>383</v>
      </c>
      <c r="G60" s="993">
        <f>G82</f>
        <v>166400</v>
      </c>
      <c r="H60" s="994"/>
      <c r="I60" s="985">
        <f>I82</f>
        <v>201600</v>
      </c>
      <c r="J60" s="986"/>
      <c r="K60" s="985">
        <f>K82</f>
        <v>189600</v>
      </c>
      <c r="L60" s="986"/>
      <c r="M60" s="611">
        <f>M82</f>
        <v>0</v>
      </c>
      <c r="N60" s="612"/>
      <c r="O60" s="611">
        <f>O82</f>
        <v>0</v>
      </c>
      <c r="P60" s="613"/>
      <c r="Q60" s="604"/>
      <c r="X60" s="595" t="s">
        <v>384</v>
      </c>
    </row>
    <row r="61" spans="1:25" ht="15.95" customHeight="1">
      <c r="F61" s="614" t="s">
        <v>385</v>
      </c>
      <c r="G61" s="615" t="s">
        <v>386</v>
      </c>
      <c r="H61" s="616"/>
      <c r="I61" s="615"/>
      <c r="J61" s="616"/>
      <c r="K61" s="615"/>
      <c r="L61" s="616"/>
      <c r="M61" s="617"/>
      <c r="N61" s="618"/>
      <c r="O61" s="617"/>
      <c r="P61" s="619"/>
      <c r="Q61" s="620"/>
      <c r="R61" s="621" t="s">
        <v>387</v>
      </c>
      <c r="S61" s="622">
        <f>IF(F61="※",1,0)</f>
        <v>0</v>
      </c>
      <c r="T61" s="623">
        <f>IF(I61="※",1,0)</f>
        <v>0</v>
      </c>
      <c r="U61" s="624">
        <f>IF(K61="※",1,0)</f>
        <v>0</v>
      </c>
      <c r="V61" s="622">
        <f>IF(M61="※",1,0)</f>
        <v>0</v>
      </c>
      <c r="W61" s="625">
        <f>IF(O61="※",1,0)</f>
        <v>0</v>
      </c>
      <c r="X61" s="626">
        <f>SUM(T61:W61)</f>
        <v>0</v>
      </c>
      <c r="Y61" s="627"/>
    </row>
    <row r="62" spans="1:25" ht="15.95" customHeight="1">
      <c r="G62" s="628"/>
      <c r="H62" s="629" t="str">
        <f>IF(AND(G61="※",$X61&gt;1),"※指定エラー","")</f>
        <v/>
      </c>
      <c r="I62" s="628"/>
      <c r="J62" s="629" t="str">
        <f>IF(AND(I61="※",$X61&gt;1),"※指定エラー","")</f>
        <v/>
      </c>
      <c r="K62" s="628"/>
      <c r="L62" s="629" t="str">
        <f>IF(AND(K61="※",$X61&gt;1),"※指定エラー","")</f>
        <v/>
      </c>
      <c r="M62" s="630"/>
      <c r="N62" s="629" t="str">
        <f>IF(AND(X61="※",$V61&gt;1),"※指定エラー","")</f>
        <v/>
      </c>
      <c r="O62" s="630"/>
      <c r="P62" s="631" t="str">
        <f>IF(AND(X61="※",$V61&gt;1),"※指定エラー","")</f>
        <v/>
      </c>
      <c r="Q62" s="632"/>
      <c r="R62" s="621"/>
      <c r="S62" s="627"/>
      <c r="T62" s="627"/>
      <c r="U62" s="627"/>
      <c r="V62" s="627"/>
      <c r="W62" s="627"/>
      <c r="X62" s="627"/>
      <c r="Y62" s="627"/>
    </row>
    <row r="63" spans="1:25" ht="27.95" customHeight="1">
      <c r="A63" s="633" t="s">
        <v>388</v>
      </c>
      <c r="B63" s="634" t="s">
        <v>389</v>
      </c>
      <c r="C63" s="635" t="s">
        <v>390</v>
      </c>
      <c r="D63" s="636" t="s">
        <v>75</v>
      </c>
      <c r="E63" s="637" t="s">
        <v>391</v>
      </c>
      <c r="F63" s="638" t="s">
        <v>392</v>
      </c>
      <c r="G63" s="634" t="str">
        <f>G$1</f>
        <v>A社</v>
      </c>
      <c r="H63" s="639"/>
      <c r="I63" s="640" t="str">
        <f>I$1</f>
        <v>B社</v>
      </c>
      <c r="J63" s="634"/>
      <c r="K63" s="640" t="str">
        <f>K$1</f>
        <v>C社</v>
      </c>
      <c r="L63" s="639"/>
      <c r="M63" s="640" t="str">
        <f>M$1</f>
        <v>D社</v>
      </c>
      <c r="N63" s="634"/>
      <c r="O63" s="640">
        <f>O$1</f>
        <v>0</v>
      </c>
      <c r="P63" s="639"/>
      <c r="Q63" s="641"/>
      <c r="R63" s="642" t="s">
        <v>392</v>
      </c>
      <c r="S63" s="643" t="s">
        <v>357</v>
      </c>
      <c r="T63" s="644" t="s">
        <v>393</v>
      </c>
      <c r="U63" s="645" t="s">
        <v>394</v>
      </c>
      <c r="V63" s="646" t="s">
        <v>395</v>
      </c>
      <c r="W63" s="646" t="s">
        <v>358</v>
      </c>
    </row>
    <row r="64" spans="1:25" ht="27.95" customHeight="1">
      <c r="A64" s="647"/>
      <c r="B64" s="665" t="s">
        <v>453</v>
      </c>
      <c r="C64" s="665"/>
      <c r="D64" s="650"/>
      <c r="E64" s="666"/>
      <c r="F64" s="652" t="str">
        <f t="shared" ref="F64:F78" si="23">IF(D64="","",IF(R64&gt;1000000,ROUND(R64,-4),IF(R64&gt;100000,ROUND(R64,-3),IF(R64&gt;10000,ROUND(R64,-2),IF(R64&gt;1000,ROUND(R64,-1),IF(R64&gt;=0,ROUND(R64,0),""))))))</f>
        <v/>
      </c>
      <c r="G64" s="653" t="str">
        <f>IF(AND(G$61="※",$D64&lt;&gt;""),"※","")</f>
        <v/>
      </c>
      <c r="H64" s="654"/>
      <c r="I64" s="655" t="str">
        <f>IF(AND(I$61="※",$D64&lt;&gt;""),"※","")</f>
        <v/>
      </c>
      <c r="J64" s="654"/>
      <c r="K64" s="655" t="str">
        <f>IF(AND(K$61="※",$D64&lt;&gt;""),"※","")</f>
        <v/>
      </c>
      <c r="L64" s="654"/>
      <c r="M64" s="653" t="str">
        <f>IF(AND(M$61="※",$D64&lt;&gt;""),"※","")</f>
        <v/>
      </c>
      <c r="N64" s="656"/>
      <c r="O64" s="655" t="str">
        <f>IF(AND(O$61="※",$D64&lt;&gt;""),"※","")</f>
        <v/>
      </c>
      <c r="P64" s="654"/>
      <c r="R64" s="658" t="str">
        <f>IF(G64="※",H64*H$4,IF(I64="※",J64*J$4,IF(K64="※",L64*L$4,IF(M64="※",N64*N$4,IF(O64="※",P64*P$4,"")))))</f>
        <v/>
      </c>
      <c r="S64" s="659" t="str">
        <f t="shared" ref="S64:S76" si="24">IF(H64&lt;&gt;"",$D64*H64,"")</f>
        <v/>
      </c>
      <c r="T64" s="660" t="str">
        <f t="shared" ref="T64:T78" si="25">IF(J64&lt;&gt;"",$D64*J64,"")</f>
        <v/>
      </c>
      <c r="U64" s="661" t="str">
        <f t="shared" ref="U64:U78" si="26">IF(L64&lt;&gt;"",$D64*L64,"")</f>
        <v/>
      </c>
      <c r="V64" s="662" t="str">
        <f t="shared" ref="V64:V78" si="27">IF(N64&lt;&gt;"",$D64*N64,"")</f>
        <v/>
      </c>
      <c r="W64" s="662" t="str">
        <f t="shared" ref="W64:W78" si="28">IF(P64&lt;&gt;"",$D64*P64,"")</f>
        <v/>
      </c>
    </row>
    <row r="65" spans="1:28" ht="27.95" customHeight="1">
      <c r="A65" s="647"/>
      <c r="B65" s="720" t="s">
        <v>450</v>
      </c>
      <c r="C65" s="649"/>
      <c r="D65" s="650">
        <v>1</v>
      </c>
      <c r="E65" s="651" t="s">
        <v>159</v>
      </c>
      <c r="F65" s="652">
        <f t="shared" si="23"/>
        <v>48600</v>
      </c>
      <c r="G65" s="653" t="str">
        <f>IF(AND(G$61="※",$D65&lt;&gt;""),"※","")</f>
        <v>※</v>
      </c>
      <c r="H65" s="654">
        <v>60800</v>
      </c>
      <c r="I65" s="655" t="str">
        <f>IF(AND(I$61="※",$D65&lt;&gt;""),"※","")</f>
        <v/>
      </c>
      <c r="J65" s="656">
        <v>73100</v>
      </c>
      <c r="K65" s="655" t="str">
        <f>IF(AND(K$61="※",$D65&lt;&gt;""),"※","")</f>
        <v/>
      </c>
      <c r="L65" s="654">
        <v>69300</v>
      </c>
      <c r="M65" s="653" t="str">
        <f>IF(AND(M$61="※",$D65&lt;&gt;""),"※","")</f>
        <v/>
      </c>
      <c r="N65" s="656"/>
      <c r="O65" s="655" t="str">
        <f>IF(AND(O$61="※",$D65&lt;&gt;""),"※","")</f>
        <v/>
      </c>
      <c r="P65" s="654"/>
      <c r="R65" s="658">
        <f>IF(G65="※",H65*H$4,IF(I65="※",J65*J$4,IF(K65="※",L65*L$4,IF(M65="※",N65*N$4,IF(O65="※",P65*P$4,"")))))</f>
        <v>48640</v>
      </c>
      <c r="S65" s="659">
        <f t="shared" si="24"/>
        <v>60800</v>
      </c>
      <c r="T65" s="660">
        <f t="shared" si="25"/>
        <v>73100</v>
      </c>
      <c r="U65" s="661">
        <f t="shared" si="26"/>
        <v>69300</v>
      </c>
      <c r="V65" s="662" t="str">
        <f t="shared" si="27"/>
        <v/>
      </c>
      <c r="W65" s="662" t="str">
        <f t="shared" si="28"/>
        <v/>
      </c>
    </row>
    <row r="66" spans="1:28" ht="27.95" customHeight="1">
      <c r="A66" s="663"/>
      <c r="B66" s="664" t="s">
        <v>451</v>
      </c>
      <c r="C66" s="665"/>
      <c r="D66" s="650">
        <v>1</v>
      </c>
      <c r="E66" s="651" t="s">
        <v>159</v>
      </c>
      <c r="F66" s="652">
        <f t="shared" si="23"/>
        <v>25900</v>
      </c>
      <c r="G66" s="653" t="str">
        <f t="shared" ref="G66:G78" si="29">IF(AND(G$61="※",$D66&lt;&gt;""),"※","")</f>
        <v>※</v>
      </c>
      <c r="H66" s="654">
        <v>32400</v>
      </c>
      <c r="I66" s="655" t="str">
        <f t="shared" ref="I66:I78" si="30">IF(AND(I$61="※",$D66&lt;&gt;""),"※","")</f>
        <v/>
      </c>
      <c r="J66" s="654">
        <v>39200</v>
      </c>
      <c r="K66" s="655" t="str">
        <f t="shared" ref="K66:K78" si="31">IF(AND(K$61="※",$D66&lt;&gt;""),"※","")</f>
        <v/>
      </c>
      <c r="L66" s="654">
        <v>36700</v>
      </c>
      <c r="M66" s="653" t="str">
        <f t="shared" ref="M66:M78" si="32">IF(AND(M$61="※",$D66&lt;&gt;""),"※","")</f>
        <v/>
      </c>
      <c r="N66" s="656"/>
      <c r="O66" s="655" t="str">
        <f t="shared" ref="O66:O78" si="33">IF(AND(O$61="※",$D66&lt;&gt;""),"※","")</f>
        <v/>
      </c>
      <c r="P66" s="654"/>
      <c r="R66" s="658">
        <f>IF(G66="※",H66*H$4,IF(I66="※",J66*J$4,IF(K66="※",L66*L$4,IF(M66="※",N66*N$4,IF(O66="※",P66*P$4,"")))))</f>
        <v>25920</v>
      </c>
      <c r="S66" s="659">
        <f t="shared" si="24"/>
        <v>32400</v>
      </c>
      <c r="T66" s="660">
        <f t="shared" si="25"/>
        <v>39200</v>
      </c>
      <c r="U66" s="661">
        <f t="shared" si="26"/>
        <v>36700</v>
      </c>
      <c r="V66" s="662" t="str">
        <f t="shared" si="27"/>
        <v/>
      </c>
      <c r="W66" s="662" t="str">
        <f t="shared" si="28"/>
        <v/>
      </c>
    </row>
    <row r="67" spans="1:28" ht="27.95" customHeight="1">
      <c r="A67" s="663"/>
      <c r="B67" s="664" t="s">
        <v>452</v>
      </c>
      <c r="C67" s="665"/>
      <c r="D67" s="650">
        <v>1</v>
      </c>
      <c r="E67" s="651" t="s">
        <v>159</v>
      </c>
      <c r="F67" s="652">
        <f t="shared" si="23"/>
        <v>92000</v>
      </c>
      <c r="G67" s="653" t="str">
        <f t="shared" si="29"/>
        <v>※</v>
      </c>
      <c r="H67" s="654">
        <v>115000</v>
      </c>
      <c r="I67" s="655" t="str">
        <f t="shared" si="30"/>
        <v/>
      </c>
      <c r="J67" s="654">
        <v>140000</v>
      </c>
      <c r="K67" s="655" t="str">
        <f t="shared" si="31"/>
        <v/>
      </c>
      <c r="L67" s="654">
        <v>131000</v>
      </c>
      <c r="M67" s="653" t="str">
        <f t="shared" si="32"/>
        <v/>
      </c>
      <c r="N67" s="656"/>
      <c r="O67" s="655" t="str">
        <f t="shared" si="33"/>
        <v/>
      </c>
      <c r="P67" s="654"/>
      <c r="R67" s="658">
        <f>IF(G67="※",H67*H$4,IF(I67="※",J67*J$4,IF(K67="※",L67*L$4,IF(M67="※",N67*N$4,IF(O67="※",P67*P$4,"")))))</f>
        <v>92000</v>
      </c>
      <c r="S67" s="659">
        <f t="shared" si="24"/>
        <v>115000</v>
      </c>
      <c r="T67" s="660">
        <f t="shared" si="25"/>
        <v>140000</v>
      </c>
      <c r="U67" s="661">
        <f t="shared" si="26"/>
        <v>131000</v>
      </c>
      <c r="V67" s="662" t="str">
        <f t="shared" si="27"/>
        <v/>
      </c>
      <c r="W67" s="662" t="str">
        <f t="shared" si="28"/>
        <v/>
      </c>
    </row>
    <row r="68" spans="1:28" ht="27.95" customHeight="1">
      <c r="A68" s="647"/>
      <c r="B68" s="664"/>
      <c r="C68" s="665"/>
      <c r="D68" s="650">
        <v>1</v>
      </c>
      <c r="E68" s="666"/>
      <c r="F68" s="652">
        <f t="shared" si="23"/>
        <v>2200</v>
      </c>
      <c r="G68" s="653" t="str">
        <f t="shared" si="29"/>
        <v>※</v>
      </c>
      <c r="H68" s="654">
        <v>-200</v>
      </c>
      <c r="I68" s="655" t="str">
        <f t="shared" si="30"/>
        <v/>
      </c>
      <c r="J68" s="654">
        <v>-300</v>
      </c>
      <c r="K68" s="655" t="str">
        <f t="shared" si="31"/>
        <v/>
      </c>
      <c r="L68" s="654">
        <v>0</v>
      </c>
      <c r="M68" s="653" t="str">
        <f t="shared" si="32"/>
        <v/>
      </c>
      <c r="N68" s="656"/>
      <c r="O68" s="655" t="str">
        <f t="shared" si="33"/>
        <v/>
      </c>
      <c r="P68" s="654"/>
      <c r="R68" s="658">
        <v>2200</v>
      </c>
      <c r="S68" s="659">
        <f t="shared" si="24"/>
        <v>-200</v>
      </c>
      <c r="T68" s="660">
        <f t="shared" si="25"/>
        <v>-300</v>
      </c>
      <c r="U68" s="661">
        <f t="shared" si="26"/>
        <v>0</v>
      </c>
      <c r="V68" s="662" t="str">
        <f t="shared" si="27"/>
        <v/>
      </c>
      <c r="W68" s="662" t="str">
        <f t="shared" si="28"/>
        <v/>
      </c>
    </row>
    <row r="69" spans="1:28" ht="27.95" customHeight="1">
      <c r="A69" s="647"/>
      <c r="B69" s="667"/>
      <c r="C69" s="665"/>
      <c r="D69" s="650"/>
      <c r="E69" s="666"/>
      <c r="F69" s="652" t="str">
        <f t="shared" si="23"/>
        <v/>
      </c>
      <c r="G69" s="653" t="str">
        <f t="shared" si="29"/>
        <v/>
      </c>
      <c r="H69" s="654"/>
      <c r="I69" s="655" t="str">
        <f t="shared" si="30"/>
        <v/>
      </c>
      <c r="J69" s="654"/>
      <c r="K69" s="655" t="str">
        <f t="shared" si="31"/>
        <v/>
      </c>
      <c r="L69" s="654"/>
      <c r="M69" s="653" t="str">
        <f t="shared" si="32"/>
        <v/>
      </c>
      <c r="N69" s="656"/>
      <c r="O69" s="655" t="str">
        <f t="shared" si="33"/>
        <v/>
      </c>
      <c r="P69" s="654"/>
      <c r="R69" s="658" t="str">
        <f t="shared" ref="R69:R78" si="34">IF(G69="※",H69*H$4,IF(I69="※",J69*J$4,IF(K69="※",L69*L$4,IF(M69="※",N69*N$4,IF(O69="※",P69*P$4,"")))))</f>
        <v/>
      </c>
      <c r="S69" s="659" t="str">
        <f t="shared" si="24"/>
        <v/>
      </c>
      <c r="T69" s="660" t="str">
        <f t="shared" si="25"/>
        <v/>
      </c>
      <c r="U69" s="661" t="str">
        <f t="shared" si="26"/>
        <v/>
      </c>
      <c r="V69" s="662" t="str">
        <f t="shared" si="27"/>
        <v/>
      </c>
      <c r="W69" s="662" t="str">
        <f t="shared" si="28"/>
        <v/>
      </c>
    </row>
    <row r="70" spans="1:28" ht="27.95" customHeight="1">
      <c r="A70" s="647"/>
      <c r="B70" s="664"/>
      <c r="C70" s="665"/>
      <c r="D70" s="650"/>
      <c r="E70" s="666"/>
      <c r="F70" s="652" t="str">
        <f t="shared" si="23"/>
        <v/>
      </c>
      <c r="G70" s="653" t="str">
        <f t="shared" si="29"/>
        <v/>
      </c>
      <c r="H70" s="654"/>
      <c r="I70" s="655" t="str">
        <f t="shared" si="30"/>
        <v/>
      </c>
      <c r="J70" s="654"/>
      <c r="K70" s="655" t="str">
        <f t="shared" si="31"/>
        <v/>
      </c>
      <c r="L70" s="654"/>
      <c r="M70" s="653" t="str">
        <f t="shared" si="32"/>
        <v/>
      </c>
      <c r="N70" s="656"/>
      <c r="O70" s="655" t="str">
        <f t="shared" si="33"/>
        <v/>
      </c>
      <c r="P70" s="654"/>
      <c r="R70" s="658" t="str">
        <f t="shared" si="34"/>
        <v/>
      </c>
      <c r="S70" s="659" t="str">
        <f t="shared" si="24"/>
        <v/>
      </c>
      <c r="T70" s="660" t="str">
        <f t="shared" si="25"/>
        <v/>
      </c>
      <c r="U70" s="661" t="str">
        <f t="shared" si="26"/>
        <v/>
      </c>
      <c r="V70" s="662" t="str">
        <f t="shared" si="27"/>
        <v/>
      </c>
      <c r="W70" s="662" t="str">
        <f t="shared" si="28"/>
        <v/>
      </c>
    </row>
    <row r="71" spans="1:28" ht="27.95" customHeight="1">
      <c r="A71" s="647"/>
      <c r="B71" s="664"/>
      <c r="C71" s="665"/>
      <c r="D71" s="650"/>
      <c r="E71" s="666"/>
      <c r="F71" s="652" t="str">
        <f t="shared" si="23"/>
        <v/>
      </c>
      <c r="G71" s="653" t="str">
        <f t="shared" si="29"/>
        <v/>
      </c>
      <c r="H71" s="654"/>
      <c r="I71" s="655" t="str">
        <f t="shared" si="30"/>
        <v/>
      </c>
      <c r="J71" s="656"/>
      <c r="K71" s="655" t="str">
        <f t="shared" si="31"/>
        <v/>
      </c>
      <c r="L71" s="654"/>
      <c r="M71" s="653" t="str">
        <f t="shared" si="32"/>
        <v/>
      </c>
      <c r="N71" s="656"/>
      <c r="O71" s="655" t="str">
        <f t="shared" si="33"/>
        <v/>
      </c>
      <c r="P71" s="654"/>
      <c r="R71" s="658" t="str">
        <f t="shared" si="34"/>
        <v/>
      </c>
      <c r="S71" s="659" t="str">
        <f t="shared" si="24"/>
        <v/>
      </c>
      <c r="T71" s="660" t="str">
        <f t="shared" si="25"/>
        <v/>
      </c>
      <c r="U71" s="661" t="str">
        <f t="shared" si="26"/>
        <v/>
      </c>
      <c r="V71" s="662" t="str">
        <f t="shared" si="27"/>
        <v/>
      </c>
      <c r="W71" s="662" t="str">
        <f t="shared" si="28"/>
        <v/>
      </c>
    </row>
    <row r="72" spans="1:28" ht="27.95" customHeight="1">
      <c r="A72" s="647"/>
      <c r="B72" s="664"/>
      <c r="C72" s="668"/>
      <c r="D72" s="650"/>
      <c r="E72" s="666"/>
      <c r="F72" s="652" t="str">
        <f t="shared" si="23"/>
        <v/>
      </c>
      <c r="G72" s="653" t="str">
        <f t="shared" si="29"/>
        <v/>
      </c>
      <c r="H72" s="654"/>
      <c r="I72" s="655" t="str">
        <f t="shared" si="30"/>
        <v/>
      </c>
      <c r="J72" s="656"/>
      <c r="K72" s="655" t="str">
        <f t="shared" si="31"/>
        <v/>
      </c>
      <c r="L72" s="654"/>
      <c r="M72" s="653" t="str">
        <f t="shared" si="32"/>
        <v/>
      </c>
      <c r="N72" s="656"/>
      <c r="O72" s="655" t="str">
        <f t="shared" si="33"/>
        <v/>
      </c>
      <c r="P72" s="654"/>
      <c r="R72" s="658" t="str">
        <f t="shared" si="34"/>
        <v/>
      </c>
      <c r="S72" s="659" t="str">
        <f t="shared" si="24"/>
        <v/>
      </c>
      <c r="T72" s="660" t="str">
        <f t="shared" si="25"/>
        <v/>
      </c>
      <c r="U72" s="661" t="str">
        <f t="shared" si="26"/>
        <v/>
      </c>
      <c r="V72" s="662" t="str">
        <f t="shared" si="27"/>
        <v/>
      </c>
      <c r="W72" s="662" t="str">
        <f t="shared" si="28"/>
        <v/>
      </c>
    </row>
    <row r="73" spans="1:28" ht="27.95" customHeight="1">
      <c r="A73" s="647"/>
      <c r="B73" s="664"/>
      <c r="C73" s="668"/>
      <c r="D73" s="650"/>
      <c r="E73" s="666"/>
      <c r="F73" s="652" t="str">
        <f t="shared" si="23"/>
        <v/>
      </c>
      <c r="G73" s="653" t="str">
        <f t="shared" si="29"/>
        <v/>
      </c>
      <c r="H73" s="654"/>
      <c r="I73" s="655" t="str">
        <f t="shared" si="30"/>
        <v/>
      </c>
      <c r="J73" s="656"/>
      <c r="K73" s="655" t="str">
        <f t="shared" si="31"/>
        <v/>
      </c>
      <c r="L73" s="654"/>
      <c r="M73" s="653" t="str">
        <f t="shared" si="32"/>
        <v/>
      </c>
      <c r="N73" s="656"/>
      <c r="O73" s="655" t="str">
        <f t="shared" si="33"/>
        <v/>
      </c>
      <c r="P73" s="654"/>
      <c r="R73" s="658" t="str">
        <f t="shared" si="34"/>
        <v/>
      </c>
      <c r="S73" s="659" t="str">
        <f t="shared" si="24"/>
        <v/>
      </c>
      <c r="T73" s="660" t="str">
        <f t="shared" si="25"/>
        <v/>
      </c>
      <c r="U73" s="661" t="str">
        <f t="shared" si="26"/>
        <v/>
      </c>
      <c r="V73" s="662" t="str">
        <f t="shared" si="27"/>
        <v/>
      </c>
      <c r="W73" s="662" t="str">
        <f t="shared" si="28"/>
        <v/>
      </c>
    </row>
    <row r="74" spans="1:28" ht="27.95" customHeight="1">
      <c r="A74" s="647"/>
      <c r="B74" s="664"/>
      <c r="C74" s="668"/>
      <c r="D74" s="650"/>
      <c r="E74" s="666"/>
      <c r="F74" s="652" t="str">
        <f t="shared" si="23"/>
        <v/>
      </c>
      <c r="G74" s="653" t="str">
        <f t="shared" si="29"/>
        <v/>
      </c>
      <c r="H74" s="654"/>
      <c r="I74" s="655" t="str">
        <f t="shared" si="30"/>
        <v/>
      </c>
      <c r="J74" s="656"/>
      <c r="K74" s="655" t="str">
        <f t="shared" si="31"/>
        <v/>
      </c>
      <c r="L74" s="654"/>
      <c r="M74" s="653" t="str">
        <f t="shared" si="32"/>
        <v/>
      </c>
      <c r="N74" s="656"/>
      <c r="O74" s="655" t="str">
        <f t="shared" si="33"/>
        <v/>
      </c>
      <c r="P74" s="654"/>
      <c r="R74" s="658" t="str">
        <f t="shared" si="34"/>
        <v/>
      </c>
      <c r="S74" s="659" t="str">
        <f t="shared" si="24"/>
        <v/>
      </c>
      <c r="T74" s="660" t="str">
        <f t="shared" si="25"/>
        <v/>
      </c>
      <c r="U74" s="661" t="str">
        <f t="shared" si="26"/>
        <v/>
      </c>
      <c r="V74" s="662" t="str">
        <f t="shared" si="27"/>
        <v/>
      </c>
      <c r="W74" s="662" t="str">
        <f t="shared" si="28"/>
        <v/>
      </c>
    </row>
    <row r="75" spans="1:28" ht="27.95" customHeight="1">
      <c r="A75" s="647"/>
      <c r="B75" s="667"/>
      <c r="C75" s="668"/>
      <c r="D75" s="650"/>
      <c r="E75" s="666"/>
      <c r="F75" s="652" t="str">
        <f t="shared" si="23"/>
        <v/>
      </c>
      <c r="G75" s="653" t="str">
        <f t="shared" si="29"/>
        <v/>
      </c>
      <c r="H75" s="654"/>
      <c r="I75" s="655" t="str">
        <f t="shared" si="30"/>
        <v/>
      </c>
      <c r="J75" s="654"/>
      <c r="K75" s="655" t="str">
        <f t="shared" si="31"/>
        <v/>
      </c>
      <c r="L75" s="654"/>
      <c r="M75" s="653" t="str">
        <f t="shared" si="32"/>
        <v/>
      </c>
      <c r="N75" s="656"/>
      <c r="O75" s="655" t="str">
        <f t="shared" si="33"/>
        <v/>
      </c>
      <c r="P75" s="654"/>
      <c r="R75" s="658" t="str">
        <f t="shared" si="34"/>
        <v/>
      </c>
      <c r="S75" s="659" t="str">
        <f t="shared" si="24"/>
        <v/>
      </c>
      <c r="T75" s="660" t="str">
        <f t="shared" si="25"/>
        <v/>
      </c>
      <c r="U75" s="661" t="str">
        <f t="shared" si="26"/>
        <v/>
      </c>
      <c r="V75" s="662" t="str">
        <f t="shared" si="27"/>
        <v/>
      </c>
      <c r="W75" s="662" t="str">
        <f t="shared" si="28"/>
        <v/>
      </c>
    </row>
    <row r="76" spans="1:28" ht="27.95" customHeight="1">
      <c r="A76" s="647"/>
      <c r="B76" s="667"/>
      <c r="C76" s="668"/>
      <c r="D76" s="650"/>
      <c r="E76" s="666"/>
      <c r="F76" s="652" t="str">
        <f t="shared" si="23"/>
        <v/>
      </c>
      <c r="G76" s="653" t="str">
        <f t="shared" si="29"/>
        <v/>
      </c>
      <c r="H76" s="654"/>
      <c r="I76" s="655" t="str">
        <f t="shared" si="30"/>
        <v/>
      </c>
      <c r="J76" s="656"/>
      <c r="K76" s="655" t="str">
        <f t="shared" si="31"/>
        <v/>
      </c>
      <c r="L76" s="654"/>
      <c r="M76" s="653" t="str">
        <f t="shared" si="32"/>
        <v/>
      </c>
      <c r="N76" s="656"/>
      <c r="O76" s="655" t="str">
        <f t="shared" si="33"/>
        <v/>
      </c>
      <c r="P76" s="654"/>
      <c r="R76" s="658" t="str">
        <f t="shared" si="34"/>
        <v/>
      </c>
      <c r="S76" s="659" t="str">
        <f t="shared" si="24"/>
        <v/>
      </c>
      <c r="T76" s="660" t="str">
        <f t="shared" si="25"/>
        <v/>
      </c>
      <c r="U76" s="661" t="str">
        <f t="shared" si="26"/>
        <v/>
      </c>
      <c r="V76" s="662" t="str">
        <f t="shared" si="27"/>
        <v/>
      </c>
      <c r="W76" s="662" t="str">
        <f t="shared" si="28"/>
        <v/>
      </c>
    </row>
    <row r="77" spans="1:28" ht="27.95" customHeight="1">
      <c r="A77" s="647"/>
      <c r="B77" s="667"/>
      <c r="C77" s="668"/>
      <c r="D77" s="650"/>
      <c r="E77" s="666"/>
      <c r="F77" s="652" t="str">
        <f t="shared" si="23"/>
        <v/>
      </c>
      <c r="G77" s="653" t="str">
        <f t="shared" si="29"/>
        <v/>
      </c>
      <c r="H77" s="654"/>
      <c r="I77" s="655" t="str">
        <f t="shared" si="30"/>
        <v/>
      </c>
      <c r="J77" s="656"/>
      <c r="K77" s="655" t="str">
        <f t="shared" si="31"/>
        <v/>
      </c>
      <c r="L77" s="654"/>
      <c r="M77" s="653" t="str">
        <f t="shared" si="32"/>
        <v/>
      </c>
      <c r="N77" s="656"/>
      <c r="O77" s="655" t="str">
        <f t="shared" si="33"/>
        <v/>
      </c>
      <c r="P77" s="654"/>
      <c r="R77" s="658" t="str">
        <f t="shared" si="34"/>
        <v/>
      </c>
      <c r="S77" s="659" t="str">
        <f>IF(G77&lt;&gt;"",$D77*G77,"")</f>
        <v/>
      </c>
      <c r="T77" s="660" t="str">
        <f t="shared" si="25"/>
        <v/>
      </c>
      <c r="U77" s="661" t="str">
        <f t="shared" si="26"/>
        <v/>
      </c>
      <c r="V77" s="662" t="str">
        <f t="shared" si="27"/>
        <v/>
      </c>
      <c r="W77" s="662" t="str">
        <f t="shared" si="28"/>
        <v/>
      </c>
    </row>
    <row r="78" spans="1:28" ht="27.95" customHeight="1">
      <c r="A78" s="647"/>
      <c r="B78" s="667"/>
      <c r="C78" s="665"/>
      <c r="D78" s="650"/>
      <c r="E78" s="666"/>
      <c r="F78" s="652" t="str">
        <f t="shared" si="23"/>
        <v/>
      </c>
      <c r="G78" s="653" t="str">
        <f t="shared" si="29"/>
        <v/>
      </c>
      <c r="H78" s="654"/>
      <c r="I78" s="655" t="str">
        <f t="shared" si="30"/>
        <v/>
      </c>
      <c r="J78" s="656"/>
      <c r="K78" s="655" t="str">
        <f t="shared" si="31"/>
        <v/>
      </c>
      <c r="L78" s="654"/>
      <c r="M78" s="653" t="str">
        <f t="shared" si="32"/>
        <v/>
      </c>
      <c r="N78" s="656"/>
      <c r="O78" s="655" t="str">
        <f t="shared" si="33"/>
        <v/>
      </c>
      <c r="P78" s="654"/>
      <c r="R78" s="658" t="str">
        <f t="shared" si="34"/>
        <v/>
      </c>
      <c r="S78" s="659" t="str">
        <f>IF(G78&lt;&gt;"",$D78*G78,"")</f>
        <v/>
      </c>
      <c r="T78" s="660" t="str">
        <f t="shared" si="25"/>
        <v/>
      </c>
      <c r="U78" s="661" t="str">
        <f t="shared" si="26"/>
        <v/>
      </c>
      <c r="V78" s="662" t="str">
        <f t="shared" si="27"/>
        <v/>
      </c>
      <c r="W78" s="662" t="str">
        <f t="shared" si="28"/>
        <v/>
      </c>
    </row>
    <row r="79" spans="1:28" ht="9" customHeight="1">
      <c r="A79" s="706"/>
      <c r="B79" s="707"/>
      <c r="C79" s="706"/>
      <c r="D79" s="708"/>
      <c r="E79" s="709"/>
      <c r="F79" s="710"/>
      <c r="G79" s="711"/>
      <c r="H79" s="712"/>
      <c r="I79" s="711"/>
      <c r="J79" s="712"/>
      <c r="K79" s="711"/>
      <c r="L79" s="712"/>
      <c r="M79" s="711"/>
      <c r="N79" s="712"/>
      <c r="O79" s="711"/>
      <c r="P79" s="712"/>
      <c r="S79" s="669"/>
      <c r="T79" s="594"/>
      <c r="U79" s="669"/>
      <c r="V79" s="594"/>
      <c r="W79" s="669"/>
      <c r="X79" s="594"/>
      <c r="Y79" s="669"/>
      <c r="Z79" s="657"/>
      <c r="AA79" s="670"/>
      <c r="AB79" s="657"/>
    </row>
    <row r="80" spans="1:28" ht="9" customHeight="1">
      <c r="A80" s="671"/>
      <c r="B80" s="672"/>
      <c r="C80" s="671"/>
      <c r="D80" s="673"/>
      <c r="E80" s="674"/>
      <c r="F80" s="675"/>
      <c r="G80" s="676"/>
      <c r="H80" s="677"/>
      <c r="I80" s="676"/>
      <c r="J80" s="677"/>
      <c r="K80" s="676"/>
      <c r="L80" s="677"/>
      <c r="M80" s="676"/>
      <c r="N80" s="677"/>
      <c r="O80" s="676"/>
      <c r="P80" s="677"/>
      <c r="R80" s="678"/>
      <c r="S80" s="679"/>
      <c r="T80" s="679"/>
      <c r="U80" s="679"/>
      <c r="V80" s="679"/>
      <c r="W80" s="679"/>
    </row>
    <row r="81" spans="1:23" ht="14.45" customHeight="1">
      <c r="A81" s="680"/>
      <c r="B81" s="681" t="s">
        <v>397</v>
      </c>
      <c r="C81" s="682"/>
      <c r="D81" s="683"/>
      <c r="E81" s="684"/>
      <c r="F81" s="685"/>
      <c r="G81" s="989">
        <f>S81</f>
        <v>208000</v>
      </c>
      <c r="H81" s="990"/>
      <c r="I81" s="991">
        <f>T81</f>
        <v>252000</v>
      </c>
      <c r="J81" s="992"/>
      <c r="K81" s="979">
        <f>U81</f>
        <v>237000</v>
      </c>
      <c r="L81" s="980"/>
      <c r="M81" s="686">
        <f>V81</f>
        <v>0</v>
      </c>
      <c r="N81" s="718"/>
      <c r="O81" s="686">
        <f>W81</f>
        <v>0</v>
      </c>
      <c r="P81" s="687"/>
      <c r="Q81" s="688"/>
      <c r="R81" s="689"/>
      <c r="S81" s="690">
        <f>SUM(S65:S79)</f>
        <v>208000</v>
      </c>
      <c r="T81" s="691">
        <f>SUM(T65:T79)</f>
        <v>252000</v>
      </c>
      <c r="U81" s="691">
        <f>SUM(U65:U79)</f>
        <v>237000</v>
      </c>
      <c r="V81" s="691">
        <f>SUM(V65:V79)</f>
        <v>0</v>
      </c>
      <c r="W81" s="691">
        <f>SUM(W65:W79)</f>
        <v>0</v>
      </c>
    </row>
    <row r="82" spans="1:23" ht="14.45" customHeight="1">
      <c r="A82" s="692"/>
      <c r="B82" s="693" t="s">
        <v>383</v>
      </c>
      <c r="C82" s="694"/>
      <c r="D82" s="695"/>
      <c r="E82" s="696"/>
      <c r="F82" s="697"/>
      <c r="G82" s="987">
        <f>G81*H$4</f>
        <v>166400</v>
      </c>
      <c r="H82" s="988"/>
      <c r="I82" s="981">
        <f>I81*J$4</f>
        <v>201600</v>
      </c>
      <c r="J82" s="982"/>
      <c r="K82" s="981">
        <f>K81*L$4</f>
        <v>189600</v>
      </c>
      <c r="L82" s="982"/>
      <c r="M82" s="698">
        <f>M81*N$4</f>
        <v>0</v>
      </c>
      <c r="N82" s="719"/>
      <c r="O82" s="698">
        <f>O81*P$4</f>
        <v>0</v>
      </c>
      <c r="P82" s="699"/>
      <c r="Q82" s="604"/>
      <c r="R82" s="700"/>
      <c r="S82" s="701"/>
      <c r="T82" s="702"/>
      <c r="U82" s="703"/>
      <c r="V82" s="704"/>
      <c r="W82" s="705"/>
    </row>
    <row r="83" spans="1:23">
      <c r="S83" s="594"/>
    </row>
  </sheetData>
  <mergeCells count="44">
    <mergeCell ref="G81:H81"/>
    <mergeCell ref="I81:J81"/>
    <mergeCell ref="I26:J26"/>
    <mergeCell ref="I27:J27"/>
    <mergeCell ref="G33:H33"/>
    <mergeCell ref="G31:H31"/>
    <mergeCell ref="I33:J33"/>
    <mergeCell ref="I3:J3"/>
    <mergeCell ref="I5:J5"/>
    <mergeCell ref="G5:H5"/>
    <mergeCell ref="G3:H3"/>
    <mergeCell ref="G27:H27"/>
    <mergeCell ref="G26:H26"/>
    <mergeCell ref="G82:H82"/>
    <mergeCell ref="I82:J82"/>
    <mergeCell ref="I31:J31"/>
    <mergeCell ref="K53:L53"/>
    <mergeCell ref="K54:L54"/>
    <mergeCell ref="K31:L31"/>
    <mergeCell ref="K33:L33"/>
    <mergeCell ref="K82:L82"/>
    <mergeCell ref="I58:J58"/>
    <mergeCell ref="I60:J60"/>
    <mergeCell ref="G53:H53"/>
    <mergeCell ref="I53:J53"/>
    <mergeCell ref="G54:H54"/>
    <mergeCell ref="I54:J54"/>
    <mergeCell ref="G58:H58"/>
    <mergeCell ref="G60:H60"/>
    <mergeCell ref="M53:N53"/>
    <mergeCell ref="M54:N54"/>
    <mergeCell ref="M31:N31"/>
    <mergeCell ref="M33:N33"/>
    <mergeCell ref="K81:L81"/>
    <mergeCell ref="K58:L58"/>
    <mergeCell ref="K60:L60"/>
    <mergeCell ref="K26:L26"/>
    <mergeCell ref="K27:L27"/>
    <mergeCell ref="K3:L3"/>
    <mergeCell ref="K5:L5"/>
    <mergeCell ref="M26:N26"/>
    <mergeCell ref="M27:N27"/>
    <mergeCell ref="M3:N3"/>
    <mergeCell ref="M5:N5"/>
  </mergeCells>
  <phoneticPr fontId="13"/>
  <pageMargins left="0.74803149606299213" right="0.27559055118110237" top="0.94488188976377963" bottom="0.47244094488188981" header="0.51181102362204722" footer="0.27559055118110237"/>
  <pageSetup paperSize="9" orientation="portrait" r:id="rId1"/>
  <headerFooter alignWithMargins="0">
    <oddFooter>&amp;CP.&amp;P&amp;R㈱U.D.D設計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H69"/>
  <sheetViews>
    <sheetView view="pageBreakPreview" topLeftCell="A28" zoomScale="140" zoomScaleNormal="130" zoomScaleSheetLayoutView="140" workbookViewId="0">
      <selection activeCell="E52" sqref="E52"/>
    </sheetView>
  </sheetViews>
  <sheetFormatPr defaultRowHeight="13.5"/>
  <cols>
    <col min="1" max="1" width="14.375" customWidth="1"/>
    <col min="2" max="2" width="19.5" customWidth="1"/>
    <col min="3" max="3" width="9" customWidth="1"/>
    <col min="4" max="4" width="7.125" customWidth="1"/>
    <col min="5" max="5" width="9.625" customWidth="1"/>
    <col min="6" max="8" width="14.375" customWidth="1"/>
  </cols>
  <sheetData>
    <row r="1" spans="1:7">
      <c r="A1" s="523" t="s">
        <v>207</v>
      </c>
      <c r="B1" s="524" t="s">
        <v>260</v>
      </c>
      <c r="C1" s="524" t="s">
        <v>261</v>
      </c>
      <c r="D1" s="524" t="s">
        <v>262</v>
      </c>
      <c r="E1" s="524" t="s">
        <v>212</v>
      </c>
      <c r="F1" s="524" t="s">
        <v>263</v>
      </c>
      <c r="G1" s="525" t="s">
        <v>264</v>
      </c>
    </row>
    <row r="2" spans="1:7">
      <c r="A2" s="526" t="s">
        <v>235</v>
      </c>
      <c r="B2" s="527" t="s">
        <v>231</v>
      </c>
      <c r="C2" s="528" t="s">
        <v>114</v>
      </c>
      <c r="D2" s="529" t="s">
        <v>265</v>
      </c>
      <c r="E2" s="528" t="s">
        <v>114</v>
      </c>
      <c r="F2" s="530" t="s">
        <v>114</v>
      </c>
      <c r="G2" s="531" t="s">
        <v>240</v>
      </c>
    </row>
    <row r="3" spans="1:7">
      <c r="A3" s="526" t="s">
        <v>114</v>
      </c>
      <c r="B3" s="527" t="s">
        <v>241</v>
      </c>
      <c r="C3" s="528" t="s">
        <v>266</v>
      </c>
      <c r="D3" s="529" t="s">
        <v>114</v>
      </c>
      <c r="E3" s="528" t="s">
        <v>238</v>
      </c>
      <c r="F3" s="530">
        <f t="shared" ref="F3:F24" si="0">C3*E3</f>
        <v>210858</v>
      </c>
      <c r="G3" s="531" t="s">
        <v>114</v>
      </c>
    </row>
    <row r="4" spans="1:7">
      <c r="A4" s="532" t="s">
        <v>114</v>
      </c>
      <c r="B4" s="533" t="s">
        <v>239</v>
      </c>
      <c r="C4" s="534" t="s">
        <v>114</v>
      </c>
      <c r="D4" s="535" t="s">
        <v>229</v>
      </c>
      <c r="E4" s="534" t="s">
        <v>114</v>
      </c>
      <c r="F4" s="536" t="s">
        <v>114</v>
      </c>
      <c r="G4" s="537" t="s">
        <v>114</v>
      </c>
    </row>
    <row r="5" spans="1:7">
      <c r="A5" s="526" t="s">
        <v>235</v>
      </c>
      <c r="B5" s="527" t="s">
        <v>231</v>
      </c>
      <c r="C5" s="528" t="s">
        <v>114</v>
      </c>
      <c r="D5" s="529" t="s">
        <v>265</v>
      </c>
      <c r="E5" s="528" t="s">
        <v>114</v>
      </c>
      <c r="F5" s="530" t="s">
        <v>114</v>
      </c>
      <c r="G5" s="531" t="s">
        <v>236</v>
      </c>
    </row>
    <row r="6" spans="1:7">
      <c r="A6" s="526" t="s">
        <v>114</v>
      </c>
      <c r="B6" s="527" t="s">
        <v>237</v>
      </c>
      <c r="C6" s="528" t="s">
        <v>267</v>
      </c>
      <c r="D6" s="529" t="s">
        <v>114</v>
      </c>
      <c r="E6" s="528" t="s">
        <v>238</v>
      </c>
      <c r="F6" s="530">
        <f t="shared" si="0"/>
        <v>30510</v>
      </c>
      <c r="G6" s="531" t="s">
        <v>114</v>
      </c>
    </row>
    <row r="7" spans="1:7">
      <c r="A7" s="532" t="s">
        <v>114</v>
      </c>
      <c r="B7" s="533" t="s">
        <v>239</v>
      </c>
      <c r="C7" s="534" t="s">
        <v>114</v>
      </c>
      <c r="D7" s="535" t="s">
        <v>229</v>
      </c>
      <c r="E7" s="534" t="s">
        <v>114</v>
      </c>
      <c r="F7" s="536" t="s">
        <v>114</v>
      </c>
      <c r="G7" s="537" t="s">
        <v>114</v>
      </c>
    </row>
    <row r="8" spans="1:7">
      <c r="A8" s="526" t="s">
        <v>235</v>
      </c>
      <c r="B8" s="527" t="s">
        <v>231</v>
      </c>
      <c r="C8" s="528" t="s">
        <v>114</v>
      </c>
      <c r="D8" s="529" t="s">
        <v>265</v>
      </c>
      <c r="E8" s="528" t="s">
        <v>114</v>
      </c>
      <c r="F8" s="530" t="s">
        <v>114</v>
      </c>
      <c r="G8" s="538" t="s">
        <v>242</v>
      </c>
    </row>
    <row r="9" spans="1:7">
      <c r="A9" s="526" t="s">
        <v>114</v>
      </c>
      <c r="B9" s="527" t="s">
        <v>243</v>
      </c>
      <c r="C9" s="539">
        <v>2.1</v>
      </c>
      <c r="D9" s="529" t="s">
        <v>114</v>
      </c>
      <c r="E9" s="528" t="str">
        <f>代価表!H958</f>
        <v/>
      </c>
      <c r="F9" s="530" t="e">
        <f t="shared" si="0"/>
        <v>#VALUE!</v>
      </c>
      <c r="G9" s="531" t="s">
        <v>114</v>
      </c>
    </row>
    <row r="10" spans="1:7">
      <c r="A10" s="532" t="s">
        <v>114</v>
      </c>
      <c r="B10" s="533" t="s">
        <v>239</v>
      </c>
      <c r="C10" s="540" t="s">
        <v>268</v>
      </c>
      <c r="D10" s="535" t="s">
        <v>229</v>
      </c>
      <c r="E10" s="534" t="s">
        <v>114</v>
      </c>
      <c r="F10" s="536" t="s">
        <v>114</v>
      </c>
      <c r="G10" s="537" t="s">
        <v>114</v>
      </c>
    </row>
    <row r="11" spans="1:7">
      <c r="A11" s="526" t="s">
        <v>235</v>
      </c>
      <c r="B11" s="527" t="s">
        <v>231</v>
      </c>
      <c r="C11" s="528" t="s">
        <v>114</v>
      </c>
      <c r="D11" s="529" t="s">
        <v>265</v>
      </c>
      <c r="E11" s="528" t="s">
        <v>114</v>
      </c>
      <c r="F11" s="530" t="s">
        <v>114</v>
      </c>
      <c r="G11" s="538" t="s">
        <v>244</v>
      </c>
    </row>
    <row r="12" spans="1:7">
      <c r="A12" s="526" t="s">
        <v>114</v>
      </c>
      <c r="B12" s="527" t="s">
        <v>245</v>
      </c>
      <c r="C12" s="539">
        <v>41.5</v>
      </c>
      <c r="D12" s="529" t="s">
        <v>114</v>
      </c>
      <c r="E12" s="528">
        <f>代価表!H980</f>
        <v>0</v>
      </c>
      <c r="F12" s="530">
        <f t="shared" si="0"/>
        <v>0</v>
      </c>
      <c r="G12" s="531" t="s">
        <v>114</v>
      </c>
    </row>
    <row r="13" spans="1:7">
      <c r="A13" s="532" t="s">
        <v>114</v>
      </c>
      <c r="B13" s="533" t="s">
        <v>239</v>
      </c>
      <c r="C13" s="541" t="s">
        <v>269</v>
      </c>
      <c r="D13" s="535" t="s">
        <v>229</v>
      </c>
      <c r="E13" s="534" t="s">
        <v>114</v>
      </c>
      <c r="F13" s="536" t="s">
        <v>114</v>
      </c>
      <c r="G13" s="537" t="s">
        <v>114</v>
      </c>
    </row>
    <row r="14" spans="1:7">
      <c r="A14" s="526" t="s">
        <v>235</v>
      </c>
      <c r="B14" s="527" t="s">
        <v>231</v>
      </c>
      <c r="C14" s="528" t="s">
        <v>114</v>
      </c>
      <c r="D14" s="529" t="s">
        <v>265</v>
      </c>
      <c r="E14" s="528" t="s">
        <v>114</v>
      </c>
      <c r="F14" s="530" t="s">
        <v>114</v>
      </c>
      <c r="G14" s="538" t="s">
        <v>246</v>
      </c>
    </row>
    <row r="15" spans="1:7">
      <c r="A15" s="526" t="s">
        <v>114</v>
      </c>
      <c r="B15" s="527" t="s">
        <v>247</v>
      </c>
      <c r="C15" s="528" t="s">
        <v>270</v>
      </c>
      <c r="D15" s="529" t="s">
        <v>114</v>
      </c>
      <c r="E15" s="528" t="str">
        <f>代価表!H992</f>
        <v/>
      </c>
      <c r="F15" s="530" t="e">
        <f t="shared" si="0"/>
        <v>#VALUE!</v>
      </c>
      <c r="G15" s="531" t="s">
        <v>114</v>
      </c>
    </row>
    <row r="16" spans="1:7">
      <c r="A16" s="532" t="s">
        <v>114</v>
      </c>
      <c r="B16" s="533" t="s">
        <v>239</v>
      </c>
      <c r="C16" s="534" t="s">
        <v>114</v>
      </c>
      <c r="D16" s="535" t="s">
        <v>229</v>
      </c>
      <c r="E16" s="534" t="s">
        <v>114</v>
      </c>
      <c r="F16" s="536" t="s">
        <v>114</v>
      </c>
      <c r="G16" s="537" t="s">
        <v>114</v>
      </c>
    </row>
    <row r="17" spans="1:8">
      <c r="A17" s="526" t="s">
        <v>235</v>
      </c>
      <c r="B17" s="527" t="s">
        <v>231</v>
      </c>
      <c r="C17" s="528" t="s">
        <v>114</v>
      </c>
      <c r="D17" s="529" t="s">
        <v>265</v>
      </c>
      <c r="E17" s="528" t="s">
        <v>114</v>
      </c>
      <c r="F17" s="530" t="s">
        <v>114</v>
      </c>
      <c r="G17" s="538" t="s">
        <v>248</v>
      </c>
    </row>
    <row r="18" spans="1:8">
      <c r="A18" s="526" t="s">
        <v>114</v>
      </c>
      <c r="B18" s="527" t="s">
        <v>249</v>
      </c>
      <c r="C18" s="542">
        <v>0.08</v>
      </c>
      <c r="D18" s="529" t="s">
        <v>114</v>
      </c>
      <c r="E18" s="528" t="str">
        <f>代価表!H1004</f>
        <v/>
      </c>
      <c r="F18" s="530" t="e">
        <f t="shared" si="0"/>
        <v>#VALUE!</v>
      </c>
      <c r="G18" s="531" t="s">
        <v>114</v>
      </c>
    </row>
    <row r="19" spans="1:8">
      <c r="A19" s="532" t="s">
        <v>114</v>
      </c>
      <c r="B19" s="533" t="s">
        <v>239</v>
      </c>
      <c r="C19" s="534" t="s">
        <v>114</v>
      </c>
      <c r="D19" s="535" t="s">
        <v>229</v>
      </c>
      <c r="E19" s="534" t="s">
        <v>114</v>
      </c>
      <c r="F19" s="536" t="s">
        <v>114</v>
      </c>
      <c r="G19" s="537" t="s">
        <v>114</v>
      </c>
    </row>
    <row r="20" spans="1:8">
      <c r="A20" s="526" t="s">
        <v>235</v>
      </c>
      <c r="B20" s="527" t="s">
        <v>231</v>
      </c>
      <c r="C20" s="528" t="s">
        <v>114</v>
      </c>
      <c r="D20" s="529" t="s">
        <v>265</v>
      </c>
      <c r="E20" s="528" t="s">
        <v>114</v>
      </c>
      <c r="F20" s="530" t="s">
        <v>114</v>
      </c>
      <c r="G20" s="531" t="s">
        <v>250</v>
      </c>
    </row>
    <row r="21" spans="1:8">
      <c r="A21" s="526" t="s">
        <v>114</v>
      </c>
      <c r="B21" s="527" t="s">
        <v>251</v>
      </c>
      <c r="C21" s="539">
        <v>28.4</v>
      </c>
      <c r="D21" s="529" t="s">
        <v>114</v>
      </c>
      <c r="E21" s="528" t="s">
        <v>238</v>
      </c>
      <c r="F21" s="530">
        <f>C21*E21</f>
        <v>64184</v>
      </c>
      <c r="G21" s="531" t="s">
        <v>114</v>
      </c>
    </row>
    <row r="22" spans="1:8">
      <c r="A22" s="532" t="s">
        <v>114</v>
      </c>
      <c r="B22" s="533" t="s">
        <v>239</v>
      </c>
      <c r="C22" s="541" t="s">
        <v>271</v>
      </c>
      <c r="D22" s="535" t="s">
        <v>229</v>
      </c>
      <c r="E22" s="534" t="s">
        <v>114</v>
      </c>
      <c r="F22" s="536" t="s">
        <v>114</v>
      </c>
      <c r="G22" s="537" t="s">
        <v>114</v>
      </c>
    </row>
    <row r="23" spans="1:8">
      <c r="A23" s="526" t="s">
        <v>235</v>
      </c>
      <c r="B23" s="527" t="s">
        <v>272</v>
      </c>
      <c r="C23" s="528" t="s">
        <v>114</v>
      </c>
      <c r="D23" s="529" t="s">
        <v>265</v>
      </c>
      <c r="E23" s="528" t="s">
        <v>114</v>
      </c>
      <c r="F23" s="530" t="s">
        <v>114</v>
      </c>
      <c r="G23" s="531" t="s">
        <v>240</v>
      </c>
    </row>
    <row r="24" spans="1:8">
      <c r="A24" s="526" t="s">
        <v>114</v>
      </c>
      <c r="B24" s="527" t="s">
        <v>273</v>
      </c>
      <c r="C24" s="528" t="s">
        <v>274</v>
      </c>
      <c r="D24" s="529" t="s">
        <v>114</v>
      </c>
      <c r="E24" s="528" t="s">
        <v>275</v>
      </c>
      <c r="F24" s="530">
        <f t="shared" si="0"/>
        <v>36803</v>
      </c>
      <c r="G24" s="531" t="s">
        <v>114</v>
      </c>
    </row>
    <row r="25" spans="1:8">
      <c r="A25" s="532" t="s">
        <v>114</v>
      </c>
      <c r="B25" s="533" t="s">
        <v>239</v>
      </c>
      <c r="C25" s="534" t="s">
        <v>114</v>
      </c>
      <c r="D25" s="535" t="s">
        <v>229</v>
      </c>
      <c r="E25" s="534" t="s">
        <v>114</v>
      </c>
      <c r="F25" s="536" t="s">
        <v>114</v>
      </c>
      <c r="G25" s="537" t="s">
        <v>114</v>
      </c>
    </row>
    <row r="26" spans="1:8">
      <c r="A26" s="543" t="s">
        <v>218</v>
      </c>
      <c r="B26" s="527" t="s">
        <v>114</v>
      </c>
      <c r="C26" s="528" t="s">
        <v>114</v>
      </c>
      <c r="D26" s="529" t="s">
        <v>114</v>
      </c>
      <c r="E26" s="528" t="s">
        <v>114</v>
      </c>
      <c r="F26" s="530" t="s">
        <v>114</v>
      </c>
      <c r="G26" s="531" t="s">
        <v>114</v>
      </c>
    </row>
    <row r="27" spans="1:8">
      <c r="A27" s="526" t="s">
        <v>114</v>
      </c>
      <c r="B27" s="527" t="s">
        <v>114</v>
      </c>
      <c r="C27" s="528" t="s">
        <v>114</v>
      </c>
      <c r="D27" s="529" t="s">
        <v>114</v>
      </c>
      <c r="E27" s="528" t="s">
        <v>114</v>
      </c>
      <c r="F27" s="530" t="e">
        <f>SUM(F2:F25)</f>
        <v>#VALUE!</v>
      </c>
      <c r="G27" s="531" t="s">
        <v>114</v>
      </c>
    </row>
    <row r="28" spans="1:8">
      <c r="A28" s="532" t="s">
        <v>114</v>
      </c>
      <c r="B28" s="533" t="s">
        <v>114</v>
      </c>
      <c r="C28" s="534" t="s">
        <v>114</v>
      </c>
      <c r="D28" s="535" t="s">
        <v>114</v>
      </c>
      <c r="E28" s="534" t="s">
        <v>114</v>
      </c>
      <c r="F28" s="536" t="s">
        <v>114</v>
      </c>
      <c r="G28" s="537" t="s">
        <v>114</v>
      </c>
    </row>
    <row r="29" spans="1:8">
      <c r="A29" s="999" t="s">
        <v>276</v>
      </c>
      <c r="B29" s="1000"/>
      <c r="C29" s="1001" t="s">
        <v>277</v>
      </c>
      <c r="D29" s="1001"/>
      <c r="E29" s="1001"/>
      <c r="F29" s="1001" t="s">
        <v>278</v>
      </c>
      <c r="G29" s="1002"/>
      <c r="H29" s="544"/>
    </row>
    <row r="30" spans="1:8">
      <c r="A30" s="523" t="s">
        <v>207</v>
      </c>
      <c r="B30" s="524" t="s">
        <v>260</v>
      </c>
      <c r="C30" s="524" t="s">
        <v>261</v>
      </c>
      <c r="D30" s="524" t="s">
        <v>262</v>
      </c>
      <c r="E30" s="524" t="s">
        <v>212</v>
      </c>
      <c r="F30" s="524" t="s">
        <v>263</v>
      </c>
      <c r="G30" s="525" t="s">
        <v>264</v>
      </c>
      <c r="H30" s="544" t="s">
        <v>279</v>
      </c>
    </row>
    <row r="31" spans="1:8">
      <c r="A31" s="526" t="s">
        <v>280</v>
      </c>
      <c r="B31" s="527" t="s">
        <v>281</v>
      </c>
      <c r="C31" s="528" t="s">
        <v>114</v>
      </c>
      <c r="D31" s="529" t="s">
        <v>282</v>
      </c>
      <c r="E31" s="528" t="s">
        <v>114</v>
      </c>
      <c r="F31" s="530" t="s">
        <v>114</v>
      </c>
      <c r="G31" s="545" t="s">
        <v>225</v>
      </c>
      <c r="H31" s="544"/>
    </row>
    <row r="32" spans="1:8">
      <c r="A32" s="526" t="s">
        <v>114</v>
      </c>
      <c r="B32" s="527" t="s">
        <v>283</v>
      </c>
      <c r="C32" s="528" t="s">
        <v>284</v>
      </c>
      <c r="D32" s="529" t="s">
        <v>114</v>
      </c>
      <c r="E32" s="528" t="s">
        <v>285</v>
      </c>
      <c r="F32" s="530">
        <f t="shared" ref="F32:F56" si="1">C32*E32</f>
        <v>179400</v>
      </c>
      <c r="G32" s="545" t="s">
        <v>286</v>
      </c>
      <c r="H32" s="544">
        <v>1.48</v>
      </c>
    </row>
    <row r="33" spans="1:8">
      <c r="A33" s="532" t="s">
        <v>114</v>
      </c>
      <c r="B33" s="533" t="s">
        <v>114</v>
      </c>
      <c r="C33" s="534" t="s">
        <v>114</v>
      </c>
      <c r="D33" s="535" t="s">
        <v>232</v>
      </c>
      <c r="E33" s="534" t="s">
        <v>114</v>
      </c>
      <c r="F33" s="536" t="s">
        <v>114</v>
      </c>
      <c r="G33" s="546" t="s">
        <v>230</v>
      </c>
      <c r="H33" s="544"/>
    </row>
    <row r="34" spans="1:8">
      <c r="A34" s="526" t="s">
        <v>280</v>
      </c>
      <c r="B34" s="527" t="s">
        <v>287</v>
      </c>
      <c r="C34" s="528" t="s">
        <v>114</v>
      </c>
      <c r="D34" s="529" t="s">
        <v>282</v>
      </c>
      <c r="E34" s="528" t="s">
        <v>114</v>
      </c>
      <c r="F34" s="530" t="s">
        <v>114</v>
      </c>
      <c r="G34" s="545" t="s">
        <v>225</v>
      </c>
      <c r="H34" s="544"/>
    </row>
    <row r="35" spans="1:8">
      <c r="A35" s="526" t="s">
        <v>114</v>
      </c>
      <c r="B35" s="527" t="s">
        <v>283</v>
      </c>
      <c r="C35" s="528" t="s">
        <v>288</v>
      </c>
      <c r="D35" s="529" t="s">
        <v>114</v>
      </c>
      <c r="E35" s="528" t="s">
        <v>285</v>
      </c>
      <c r="F35" s="530">
        <f t="shared" si="1"/>
        <v>26000</v>
      </c>
      <c r="G35" s="545" t="s">
        <v>286</v>
      </c>
      <c r="H35" s="544">
        <v>1.48</v>
      </c>
    </row>
    <row r="36" spans="1:8">
      <c r="A36" s="532" t="s">
        <v>114</v>
      </c>
      <c r="B36" s="533" t="s">
        <v>114</v>
      </c>
      <c r="C36" s="534" t="s">
        <v>114</v>
      </c>
      <c r="D36" s="535" t="s">
        <v>232</v>
      </c>
      <c r="E36" s="534" t="s">
        <v>114</v>
      </c>
      <c r="F36" s="536" t="s">
        <v>114</v>
      </c>
      <c r="G36" s="546" t="s">
        <v>230</v>
      </c>
      <c r="H36" s="544"/>
    </row>
    <row r="37" spans="1:8">
      <c r="A37" s="526" t="s">
        <v>280</v>
      </c>
      <c r="B37" s="527" t="s">
        <v>289</v>
      </c>
      <c r="C37" s="528" t="s">
        <v>114</v>
      </c>
      <c r="D37" s="529" t="s">
        <v>282</v>
      </c>
      <c r="E37" s="528" t="s">
        <v>114</v>
      </c>
      <c r="F37" s="530" t="s">
        <v>114</v>
      </c>
      <c r="G37" s="545" t="s">
        <v>225</v>
      </c>
      <c r="H37" s="544"/>
    </row>
    <row r="38" spans="1:8">
      <c r="A38" s="526" t="s">
        <v>114</v>
      </c>
      <c r="B38" s="527" t="s">
        <v>290</v>
      </c>
      <c r="C38" s="539">
        <v>2.1</v>
      </c>
      <c r="D38" s="529" t="s">
        <v>114</v>
      </c>
      <c r="E38" s="528" t="s">
        <v>291</v>
      </c>
      <c r="F38" s="530">
        <f t="shared" si="1"/>
        <v>21000</v>
      </c>
      <c r="G38" s="545" t="s">
        <v>286</v>
      </c>
      <c r="H38" s="544">
        <v>1</v>
      </c>
    </row>
    <row r="39" spans="1:8">
      <c r="A39" s="532" t="s">
        <v>114</v>
      </c>
      <c r="B39" s="533" t="s">
        <v>114</v>
      </c>
      <c r="C39" s="541" t="s">
        <v>292</v>
      </c>
      <c r="D39" s="535" t="s">
        <v>232</v>
      </c>
      <c r="E39" s="534" t="s">
        <v>114</v>
      </c>
      <c r="F39" s="536" t="s">
        <v>114</v>
      </c>
      <c r="G39" s="546" t="s">
        <v>230</v>
      </c>
      <c r="H39" s="547" t="s">
        <v>293</v>
      </c>
    </row>
    <row r="40" spans="1:8">
      <c r="A40" s="526" t="s">
        <v>280</v>
      </c>
      <c r="B40" s="527" t="s">
        <v>294</v>
      </c>
      <c r="C40" s="528" t="s">
        <v>114</v>
      </c>
      <c r="D40" s="529" t="s">
        <v>282</v>
      </c>
      <c r="E40" s="528" t="s">
        <v>114</v>
      </c>
      <c r="F40" s="530" t="s">
        <v>114</v>
      </c>
      <c r="G40" s="545" t="s">
        <v>225</v>
      </c>
      <c r="H40" s="544"/>
    </row>
    <row r="41" spans="1:8">
      <c r="A41" s="526" t="s">
        <v>114</v>
      </c>
      <c r="B41" s="548" t="s">
        <v>283</v>
      </c>
      <c r="C41" s="539">
        <v>22.8</v>
      </c>
      <c r="D41" s="529" t="s">
        <v>114</v>
      </c>
      <c r="E41" s="549">
        <v>4900</v>
      </c>
      <c r="F41" s="530">
        <f t="shared" si="1"/>
        <v>111720</v>
      </c>
      <c r="G41" s="545" t="s">
        <v>295</v>
      </c>
      <c r="H41" s="544">
        <v>0.55000000000000004</v>
      </c>
    </row>
    <row r="42" spans="1:8">
      <c r="A42" s="532" t="s">
        <v>114</v>
      </c>
      <c r="B42" s="533" t="s">
        <v>114</v>
      </c>
      <c r="C42" s="541" t="s">
        <v>296</v>
      </c>
      <c r="D42" s="535" t="s">
        <v>232</v>
      </c>
      <c r="E42" s="541" t="s">
        <v>297</v>
      </c>
      <c r="F42" s="536" t="s">
        <v>114</v>
      </c>
      <c r="G42" s="546" t="s">
        <v>230</v>
      </c>
      <c r="H42" s="544"/>
    </row>
    <row r="43" spans="1:8">
      <c r="A43" s="526" t="s">
        <v>280</v>
      </c>
      <c r="B43" s="527" t="s">
        <v>298</v>
      </c>
      <c r="C43" s="528" t="s">
        <v>114</v>
      </c>
      <c r="D43" s="529" t="s">
        <v>282</v>
      </c>
      <c r="E43" s="528" t="s">
        <v>114</v>
      </c>
      <c r="F43" s="530" t="s">
        <v>114</v>
      </c>
      <c r="G43" s="545" t="s">
        <v>225</v>
      </c>
      <c r="H43" s="544"/>
    </row>
    <row r="44" spans="1:8">
      <c r="A44" s="526" t="s">
        <v>114</v>
      </c>
      <c r="B44" s="527" t="s">
        <v>290</v>
      </c>
      <c r="C44" s="528" t="s">
        <v>299</v>
      </c>
      <c r="D44" s="529" t="s">
        <v>114</v>
      </c>
      <c r="E44" s="528" t="s">
        <v>300</v>
      </c>
      <c r="F44" s="530">
        <f t="shared" si="1"/>
        <v>16698</v>
      </c>
      <c r="G44" s="545" t="s">
        <v>295</v>
      </c>
      <c r="H44" s="544">
        <v>1.48</v>
      </c>
    </row>
    <row r="45" spans="1:8">
      <c r="A45" s="532" t="s">
        <v>114</v>
      </c>
      <c r="B45" s="533" t="s">
        <v>114</v>
      </c>
      <c r="C45" s="534" t="s">
        <v>114</v>
      </c>
      <c r="D45" s="535" t="s">
        <v>232</v>
      </c>
      <c r="E45" s="534" t="s">
        <v>114</v>
      </c>
      <c r="F45" s="536" t="s">
        <v>114</v>
      </c>
      <c r="G45" s="546" t="s">
        <v>230</v>
      </c>
      <c r="H45" s="544"/>
    </row>
    <row r="46" spans="1:8">
      <c r="A46" s="526" t="s">
        <v>280</v>
      </c>
      <c r="B46" s="527" t="s">
        <v>301</v>
      </c>
      <c r="C46" s="528" t="s">
        <v>114</v>
      </c>
      <c r="D46" s="529" t="s">
        <v>282</v>
      </c>
      <c r="E46" s="528" t="s">
        <v>114</v>
      </c>
      <c r="F46" s="530" t="s">
        <v>114</v>
      </c>
      <c r="G46" s="545" t="s">
        <v>225</v>
      </c>
      <c r="H46" s="544"/>
    </row>
    <row r="47" spans="1:8">
      <c r="A47" s="526" t="s">
        <v>114</v>
      </c>
      <c r="B47" s="527" t="s">
        <v>290</v>
      </c>
      <c r="C47" s="528" t="s">
        <v>302</v>
      </c>
      <c r="D47" s="529" t="s">
        <v>114</v>
      </c>
      <c r="E47" s="549">
        <v>16200</v>
      </c>
      <c r="F47" s="530">
        <f t="shared" si="1"/>
        <v>5670</v>
      </c>
      <c r="G47" s="545" t="s">
        <v>286</v>
      </c>
      <c r="H47" s="544">
        <v>0.35</v>
      </c>
    </row>
    <row r="48" spans="1:8">
      <c r="A48" s="532" t="s">
        <v>114</v>
      </c>
      <c r="B48" s="533" t="s">
        <v>114</v>
      </c>
      <c r="C48" s="534" t="s">
        <v>114</v>
      </c>
      <c r="D48" s="535" t="s">
        <v>232</v>
      </c>
      <c r="E48" s="541" t="s">
        <v>303</v>
      </c>
      <c r="F48" s="536" t="s">
        <v>114</v>
      </c>
      <c r="G48" s="546" t="s">
        <v>230</v>
      </c>
      <c r="H48" s="544"/>
    </row>
    <row r="49" spans="1:8">
      <c r="A49" s="526" t="s">
        <v>280</v>
      </c>
      <c r="B49" s="527" t="s">
        <v>304</v>
      </c>
      <c r="C49" s="528" t="s">
        <v>114</v>
      </c>
      <c r="D49" s="529" t="s">
        <v>282</v>
      </c>
      <c r="E49" s="528" t="s">
        <v>114</v>
      </c>
      <c r="F49" s="530" t="s">
        <v>114</v>
      </c>
      <c r="G49" s="545" t="s">
        <v>225</v>
      </c>
      <c r="H49" s="544"/>
    </row>
    <row r="50" spans="1:8">
      <c r="A50" s="526" t="s">
        <v>114</v>
      </c>
      <c r="B50" s="527" t="s">
        <v>305</v>
      </c>
      <c r="C50" s="550">
        <v>31</v>
      </c>
      <c r="D50" s="529" t="s">
        <v>114</v>
      </c>
      <c r="E50" s="528">
        <v>-26000</v>
      </c>
      <c r="F50" s="530">
        <f>C50*E50</f>
        <v>-806000</v>
      </c>
      <c r="G50" s="545" t="s">
        <v>234</v>
      </c>
      <c r="H50" s="544">
        <v>1.1299999999999999</v>
      </c>
    </row>
    <row r="51" spans="1:8">
      <c r="A51" s="532" t="s">
        <v>114</v>
      </c>
      <c r="B51" s="533" t="s">
        <v>114</v>
      </c>
      <c r="C51" s="541" t="s">
        <v>306</v>
      </c>
      <c r="D51" s="535" t="s">
        <v>307</v>
      </c>
      <c r="E51" s="534" t="s">
        <v>114</v>
      </c>
      <c r="F51" s="536" t="s">
        <v>114</v>
      </c>
      <c r="G51" s="546" t="s">
        <v>226</v>
      </c>
      <c r="H51" s="544"/>
    </row>
    <row r="52" spans="1:8">
      <c r="A52" s="526" t="s">
        <v>280</v>
      </c>
      <c r="B52" s="527" t="s">
        <v>308</v>
      </c>
      <c r="C52" s="528" t="s">
        <v>114</v>
      </c>
      <c r="D52" s="529" t="s">
        <v>282</v>
      </c>
      <c r="E52" s="528" t="s">
        <v>114</v>
      </c>
      <c r="F52" s="530" t="s">
        <v>114</v>
      </c>
      <c r="G52" s="545" t="s">
        <v>225</v>
      </c>
      <c r="H52" s="544"/>
    </row>
    <row r="53" spans="1:8">
      <c r="A53" s="526" t="s">
        <v>114</v>
      </c>
      <c r="B53" s="527" t="s">
        <v>305</v>
      </c>
      <c r="C53" s="539">
        <v>154</v>
      </c>
      <c r="D53" s="529" t="s">
        <v>114</v>
      </c>
      <c r="E53" s="528">
        <v>-60</v>
      </c>
      <c r="F53" s="530">
        <f t="shared" si="1"/>
        <v>-9240</v>
      </c>
      <c r="G53" s="545" t="s">
        <v>309</v>
      </c>
      <c r="H53" s="544">
        <v>0.15</v>
      </c>
    </row>
    <row r="54" spans="1:8">
      <c r="A54" s="532" t="s">
        <v>114</v>
      </c>
      <c r="B54" s="533" t="s">
        <v>114</v>
      </c>
      <c r="C54" s="541" t="s">
        <v>310</v>
      </c>
      <c r="D54" s="535" t="s">
        <v>233</v>
      </c>
      <c r="E54" s="534" t="s">
        <v>114</v>
      </c>
      <c r="F54" s="536" t="s">
        <v>114</v>
      </c>
      <c r="G54" s="546" t="s">
        <v>226</v>
      </c>
      <c r="H54" s="547" t="s">
        <v>311</v>
      </c>
    </row>
    <row r="55" spans="1:8">
      <c r="A55" s="526" t="s">
        <v>280</v>
      </c>
      <c r="B55" s="527" t="s">
        <v>312</v>
      </c>
      <c r="C55" s="528" t="s">
        <v>114</v>
      </c>
      <c r="D55" s="529" t="s">
        <v>282</v>
      </c>
      <c r="E55" s="528" t="s">
        <v>114</v>
      </c>
      <c r="F55" s="530" t="s">
        <v>114</v>
      </c>
      <c r="G55" s="545" t="s">
        <v>225</v>
      </c>
      <c r="H55" s="544"/>
    </row>
    <row r="56" spans="1:8">
      <c r="A56" s="526" t="s">
        <v>114</v>
      </c>
      <c r="B56" s="527" t="s">
        <v>290</v>
      </c>
      <c r="C56" s="539">
        <v>7.1</v>
      </c>
      <c r="D56" s="529" t="s">
        <v>114</v>
      </c>
      <c r="E56" s="542">
        <v>5400</v>
      </c>
      <c r="F56" s="530">
        <f t="shared" si="1"/>
        <v>38340</v>
      </c>
      <c r="G56" s="545" t="s">
        <v>286</v>
      </c>
      <c r="H56" s="547">
        <v>0.26</v>
      </c>
    </row>
    <row r="57" spans="1:8">
      <c r="A57" s="532" t="s">
        <v>114</v>
      </c>
      <c r="B57" s="533" t="s">
        <v>114</v>
      </c>
      <c r="C57" s="540" t="s">
        <v>313</v>
      </c>
      <c r="D57" s="551" t="s">
        <v>314</v>
      </c>
      <c r="E57" s="541" t="s">
        <v>315</v>
      </c>
      <c r="F57" s="536" t="s">
        <v>114</v>
      </c>
      <c r="G57" s="546" t="s">
        <v>230</v>
      </c>
      <c r="H57" s="544"/>
    </row>
    <row r="58" spans="1:8">
      <c r="A58" s="526" t="s">
        <v>316</v>
      </c>
      <c r="B58" s="527" t="s">
        <v>114</v>
      </c>
      <c r="C58" s="528" t="s">
        <v>114</v>
      </c>
      <c r="D58" s="529" t="s">
        <v>282</v>
      </c>
      <c r="E58" s="528" t="s">
        <v>114</v>
      </c>
      <c r="F58" s="530" t="s">
        <v>114</v>
      </c>
      <c r="G58" s="545" t="s">
        <v>225</v>
      </c>
      <c r="H58" s="544"/>
    </row>
    <row r="59" spans="1:8">
      <c r="A59" s="526" t="s">
        <v>114</v>
      </c>
      <c r="B59" s="552">
        <f>C38+C44+C47+C56</f>
        <v>23.35</v>
      </c>
      <c r="C59" s="539">
        <v>23.4</v>
      </c>
      <c r="D59" s="529" t="s">
        <v>114</v>
      </c>
      <c r="E59" s="528" t="s">
        <v>317</v>
      </c>
      <c r="F59" s="530">
        <f>C59*E59</f>
        <v>21270.6</v>
      </c>
      <c r="G59" s="545" t="s">
        <v>114</v>
      </c>
      <c r="H59" s="544" t="s">
        <v>318</v>
      </c>
    </row>
    <row r="60" spans="1:8">
      <c r="A60" s="532" t="s">
        <v>114</v>
      </c>
      <c r="B60" s="533" t="s">
        <v>114</v>
      </c>
      <c r="C60" s="541" t="s">
        <v>319</v>
      </c>
      <c r="D60" s="535" t="s">
        <v>232</v>
      </c>
      <c r="E60" s="534" t="s">
        <v>114</v>
      </c>
      <c r="F60" s="536" t="s">
        <v>114</v>
      </c>
      <c r="G60" s="546" t="s">
        <v>114</v>
      </c>
      <c r="H60" s="541" t="s">
        <v>320</v>
      </c>
    </row>
    <row r="61" spans="1:8">
      <c r="A61" s="543" t="s">
        <v>218</v>
      </c>
      <c r="B61" s="527" t="s">
        <v>114</v>
      </c>
      <c r="C61" s="528" t="s">
        <v>114</v>
      </c>
      <c r="D61" s="529" t="s">
        <v>114</v>
      </c>
      <c r="E61" s="528" t="s">
        <v>114</v>
      </c>
      <c r="F61" s="530" t="s">
        <v>114</v>
      </c>
      <c r="G61" s="545" t="s">
        <v>114</v>
      </c>
      <c r="H61" s="544"/>
    </row>
    <row r="62" spans="1:8">
      <c r="A62" s="526" t="s">
        <v>114</v>
      </c>
      <c r="B62" s="527" t="s">
        <v>114</v>
      </c>
      <c r="C62" s="528"/>
      <c r="D62" s="529" t="s">
        <v>114</v>
      </c>
      <c r="E62" s="528" t="s">
        <v>114</v>
      </c>
      <c r="F62" s="530">
        <f>SUM(F31:F60)</f>
        <v>-395141.4</v>
      </c>
      <c r="G62" s="545" t="s">
        <v>114</v>
      </c>
      <c r="H62" s="544"/>
    </row>
    <row r="63" spans="1:8">
      <c r="A63" s="532" t="s">
        <v>114</v>
      </c>
      <c r="B63" s="533" t="s">
        <v>114</v>
      </c>
      <c r="C63" s="534" t="s">
        <v>114</v>
      </c>
      <c r="D63" s="535" t="s">
        <v>114</v>
      </c>
      <c r="E63" s="534" t="s">
        <v>114</v>
      </c>
      <c r="F63" s="536" t="s">
        <v>114</v>
      </c>
      <c r="G63" s="546" t="s">
        <v>114</v>
      </c>
      <c r="H63" s="544"/>
    </row>
    <row r="64" spans="1:8">
      <c r="A64" s="553"/>
      <c r="B64" s="554"/>
      <c r="C64" s="555"/>
      <c r="D64" s="556"/>
      <c r="E64" s="555"/>
      <c r="F64" s="557"/>
      <c r="G64" s="558"/>
      <c r="H64" s="544"/>
    </row>
    <row r="65" spans="1:8">
      <c r="A65" s="559"/>
      <c r="B65" s="560"/>
      <c r="C65" s="528"/>
      <c r="D65" s="561"/>
      <c r="E65" s="528"/>
      <c r="F65" s="530"/>
      <c r="G65" s="562"/>
      <c r="H65" s="544"/>
    </row>
    <row r="66" spans="1:8">
      <c r="A66" s="563"/>
      <c r="B66" s="564"/>
      <c r="C66" s="534"/>
      <c r="D66" s="565"/>
      <c r="E66" s="534"/>
      <c r="F66" s="536"/>
      <c r="G66" s="566"/>
      <c r="H66" s="544"/>
    </row>
    <row r="67" spans="1:8">
      <c r="A67" s="553"/>
      <c r="B67" s="554"/>
      <c r="C67" s="555"/>
      <c r="D67" s="556"/>
      <c r="E67" s="555"/>
      <c r="F67" s="557"/>
      <c r="G67" s="558"/>
      <c r="H67" s="544"/>
    </row>
    <row r="68" spans="1:8">
      <c r="A68" s="559"/>
      <c r="B68" s="560"/>
      <c r="C68" s="528"/>
      <c r="D68" s="561"/>
      <c r="E68" s="528"/>
      <c r="F68" s="530"/>
      <c r="G68" s="562"/>
      <c r="H68" s="544"/>
    </row>
    <row r="69" spans="1:8">
      <c r="A69" s="563"/>
      <c r="B69" s="564"/>
      <c r="C69" s="534"/>
      <c r="D69" s="565"/>
      <c r="E69" s="534"/>
      <c r="F69" s="536"/>
      <c r="G69" s="566"/>
      <c r="H69" s="544"/>
    </row>
  </sheetData>
  <mergeCells count="3">
    <mergeCell ref="A29:B29"/>
    <mergeCell ref="C29:E29"/>
    <mergeCell ref="F29:G29"/>
  </mergeCells>
  <phoneticPr fontId="13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1224"/>
  <sheetViews>
    <sheetView view="pageBreakPreview" zoomScale="85" zoomScaleNormal="100" workbookViewId="0">
      <selection activeCell="I20" sqref="I20"/>
    </sheetView>
  </sheetViews>
  <sheetFormatPr defaultColWidth="10.125" defaultRowHeight="16.5" customHeight="1"/>
  <cols>
    <col min="1" max="1" width="3" style="1" customWidth="1"/>
    <col min="2" max="2" width="28.125" style="1" customWidth="1"/>
    <col min="3" max="3" width="25.125" style="1" customWidth="1"/>
    <col min="4" max="4" width="9.875" style="112" customWidth="1"/>
    <col min="5" max="5" width="5.125" style="113" customWidth="1"/>
    <col min="6" max="6" width="12.625" style="97" customWidth="1"/>
    <col min="7" max="7" width="17.875" style="97" customWidth="1"/>
    <col min="8" max="8" width="1.125" style="97" hidden="1" customWidth="1"/>
    <col min="9" max="9" width="13.125" style="97" customWidth="1"/>
    <col min="10" max="10" width="19.125" style="1" customWidth="1"/>
    <col min="11" max="16384" width="10.125" style="1"/>
  </cols>
  <sheetData>
    <row r="1" spans="1:11" ht="22.5" customHeight="1">
      <c r="A1" s="64"/>
      <c r="B1" s="65" t="s">
        <v>68</v>
      </c>
      <c r="C1" s="65"/>
      <c r="D1" s="66"/>
      <c r="E1" s="67"/>
      <c r="F1" s="68"/>
      <c r="G1" s="68"/>
      <c r="H1" s="68"/>
      <c r="I1" s="68"/>
      <c r="J1" s="69"/>
    </row>
    <row r="2" spans="1:11" ht="22.5" customHeight="1">
      <c r="A2" s="70"/>
      <c r="B2" s="114" t="s">
        <v>69</v>
      </c>
      <c r="C2" s="71"/>
      <c r="D2" s="910" t="s">
        <v>70</v>
      </c>
      <c r="E2" s="911"/>
      <c r="F2" s="912" t="e">
        <f>$G$19</f>
        <v>#REF!</v>
      </c>
      <c r="G2" s="913"/>
      <c r="H2" s="72"/>
      <c r="I2" s="73"/>
      <c r="J2" s="74"/>
    </row>
    <row r="3" spans="1:11" ht="22.5" customHeight="1">
      <c r="A3" s="75"/>
      <c r="B3" s="115" t="e">
        <f>$G$21</f>
        <v>#REF!</v>
      </c>
      <c r="C3" s="76"/>
      <c r="D3" s="910" t="s">
        <v>71</v>
      </c>
      <c r="E3" s="911"/>
      <c r="F3" s="912" t="e">
        <f>$G$17</f>
        <v>#REF!</v>
      </c>
      <c r="G3" s="913"/>
      <c r="H3" s="77"/>
      <c r="I3" s="78"/>
      <c r="J3" s="79"/>
    </row>
    <row r="4" spans="1:11" ht="22.5" customHeight="1">
      <c r="A4" s="80"/>
      <c r="B4" s="908" t="s">
        <v>61</v>
      </c>
      <c r="C4" s="908"/>
      <c r="D4" s="908"/>
      <c r="E4" s="908"/>
      <c r="F4" s="908"/>
      <c r="G4" s="908"/>
      <c r="H4" s="908"/>
      <c r="I4" s="908"/>
      <c r="J4" s="909"/>
    </row>
    <row r="5" spans="1:11" ht="22.5" customHeight="1">
      <c r="A5" s="81"/>
      <c r="B5" s="82" t="s">
        <v>73</v>
      </c>
      <c r="C5" s="82" t="s">
        <v>74</v>
      </c>
      <c r="D5" s="83" t="s">
        <v>75</v>
      </c>
      <c r="E5" s="82" t="s">
        <v>76</v>
      </c>
      <c r="F5" s="84" t="s">
        <v>77</v>
      </c>
      <c r="G5" s="84" t="s">
        <v>65</v>
      </c>
      <c r="H5" s="85" t="s">
        <v>66</v>
      </c>
      <c r="I5" s="86"/>
      <c r="J5" s="87" t="s">
        <v>67</v>
      </c>
    </row>
    <row r="6" spans="1:11" ht="22.5" customHeight="1">
      <c r="A6" s="81"/>
      <c r="B6" s="88"/>
      <c r="C6" s="88"/>
      <c r="D6" s="89"/>
      <c r="E6" s="82"/>
      <c r="F6" s="90"/>
      <c r="G6" s="90"/>
      <c r="H6" s="91"/>
      <c r="I6" s="91"/>
      <c r="J6" s="92"/>
    </row>
    <row r="7" spans="1:11" ht="22.5" customHeight="1">
      <c r="A7" s="81"/>
      <c r="B7" s="88" t="s">
        <v>64</v>
      </c>
      <c r="C7" s="88"/>
      <c r="D7" s="89">
        <v>1</v>
      </c>
      <c r="E7" s="82" t="s">
        <v>62</v>
      </c>
      <c r="F7" s="90"/>
      <c r="G7" s="90" t="e">
        <f>'②共通費（改建）'!$C$15</f>
        <v>#REF!</v>
      </c>
      <c r="H7" s="91"/>
      <c r="I7" s="93"/>
      <c r="J7" s="94"/>
    </row>
    <row r="8" spans="1:11" ht="22.5" customHeight="1">
      <c r="A8" s="81"/>
      <c r="B8" s="88"/>
      <c r="C8" s="88"/>
      <c r="D8" s="89"/>
      <c r="E8" s="82"/>
      <c r="F8" s="90"/>
      <c r="G8" s="90"/>
      <c r="H8" s="91"/>
      <c r="I8" s="93"/>
      <c r="J8" s="94"/>
    </row>
    <row r="9" spans="1:11" ht="22.5" customHeight="1">
      <c r="A9" s="81"/>
      <c r="B9" s="88" t="s">
        <v>72</v>
      </c>
      <c r="C9" s="88"/>
      <c r="D9" s="89"/>
      <c r="E9" s="82"/>
      <c r="F9" s="90"/>
      <c r="G9" s="90"/>
      <c r="H9" s="91"/>
      <c r="I9" s="93"/>
      <c r="J9" s="94"/>
    </row>
    <row r="10" spans="1:11" ht="22.5" customHeight="1">
      <c r="A10" s="81"/>
      <c r="B10" s="88" t="s">
        <v>78</v>
      </c>
      <c r="C10" s="88"/>
      <c r="D10" s="89">
        <v>1</v>
      </c>
      <c r="E10" s="82" t="s">
        <v>62</v>
      </c>
      <c r="F10" s="90"/>
      <c r="G10" s="90" t="e">
        <f>'②共通費（改建）'!$I$15</f>
        <v>#REF!</v>
      </c>
      <c r="H10" s="91"/>
      <c r="I10" s="95"/>
      <c r="J10" s="96"/>
    </row>
    <row r="11" spans="1:11" ht="22.5" customHeight="1">
      <c r="A11" s="81"/>
      <c r="B11" s="88" t="s">
        <v>79</v>
      </c>
      <c r="C11" s="88"/>
      <c r="D11" s="89">
        <v>1</v>
      </c>
      <c r="E11" s="82" t="s">
        <v>62</v>
      </c>
      <c r="F11" s="90"/>
      <c r="G11" s="90" t="e">
        <f>'②共通費（改建）'!$I$30</f>
        <v>#REF!</v>
      </c>
      <c r="H11" s="91"/>
      <c r="I11" s="90"/>
      <c r="J11" s="96"/>
    </row>
    <row r="12" spans="1:11" ht="22.5" customHeight="1">
      <c r="A12" s="81"/>
      <c r="B12" s="88" t="s">
        <v>80</v>
      </c>
      <c r="C12" s="88"/>
      <c r="D12" s="89">
        <v>1</v>
      </c>
      <c r="E12" s="82" t="s">
        <v>62</v>
      </c>
      <c r="F12" s="90"/>
      <c r="G12" s="90" t="e">
        <f>'②共通費（改建）'!$I$47</f>
        <v>#REF!</v>
      </c>
      <c r="H12" s="91"/>
      <c r="I12" s="91"/>
      <c r="J12" s="96"/>
      <c r="K12" s="97"/>
    </row>
    <row r="13" spans="1:11" ht="22.5" customHeight="1">
      <c r="A13" s="81"/>
      <c r="B13" s="88"/>
      <c r="C13" s="88"/>
      <c r="D13" s="89"/>
      <c r="E13" s="82"/>
      <c r="F13" s="90"/>
      <c r="G13" s="90"/>
      <c r="H13" s="91"/>
      <c r="I13" s="91"/>
      <c r="J13" s="92"/>
    </row>
    <row r="14" spans="1:11" ht="22.5" customHeight="1">
      <c r="A14" s="81"/>
      <c r="B14" s="88"/>
      <c r="C14" s="88"/>
      <c r="D14" s="89"/>
      <c r="E14" s="82"/>
      <c r="F14" s="90"/>
      <c r="G14" s="90"/>
      <c r="H14" s="1"/>
      <c r="I14" s="90"/>
      <c r="J14" s="98"/>
    </row>
    <row r="15" spans="1:11" ht="22.5" customHeight="1">
      <c r="A15" s="99"/>
      <c r="B15" s="88"/>
      <c r="C15" s="88"/>
      <c r="D15" s="89"/>
      <c r="E15" s="82"/>
      <c r="F15" s="90"/>
      <c r="G15" s="90"/>
      <c r="H15" s="1"/>
      <c r="I15" s="91"/>
      <c r="J15" s="98"/>
    </row>
    <row r="16" spans="1:11" ht="22.5" customHeight="1">
      <c r="A16" s="99"/>
      <c r="B16" s="88"/>
      <c r="C16" s="88"/>
      <c r="D16" s="89"/>
      <c r="E16" s="82"/>
      <c r="F16" s="84"/>
      <c r="G16" s="90"/>
      <c r="H16" s="100">
        <v>0</v>
      </c>
      <c r="I16" s="91"/>
      <c r="J16" s="101"/>
    </row>
    <row r="17" spans="1:10" ht="22.5" customHeight="1">
      <c r="A17" s="81"/>
      <c r="B17" s="82" t="s">
        <v>81</v>
      </c>
      <c r="C17" s="88"/>
      <c r="D17" s="89">
        <v>1</v>
      </c>
      <c r="E17" s="82" t="s">
        <v>62</v>
      </c>
      <c r="F17" s="90"/>
      <c r="G17" s="102" t="e">
        <f>SUM(G7:G16)</f>
        <v>#REF!</v>
      </c>
      <c r="H17" s="91"/>
      <c r="I17" s="90"/>
      <c r="J17" s="103"/>
    </row>
    <row r="18" spans="1:10" ht="22.5" customHeight="1">
      <c r="A18" s="81"/>
      <c r="B18" s="88"/>
      <c r="C18" s="88"/>
      <c r="D18" s="89"/>
      <c r="E18" s="82"/>
      <c r="F18" s="90"/>
      <c r="G18" s="90"/>
      <c r="H18" s="91"/>
      <c r="I18" s="91"/>
      <c r="J18" s="92" t="s">
        <v>63</v>
      </c>
    </row>
    <row r="19" spans="1:10" ht="22.5" customHeight="1">
      <c r="A19" s="81"/>
      <c r="B19" s="82" t="s">
        <v>82</v>
      </c>
      <c r="C19" s="88"/>
      <c r="D19" s="89">
        <v>1</v>
      </c>
      <c r="E19" s="82" t="s">
        <v>62</v>
      </c>
      <c r="F19" s="90"/>
      <c r="G19" s="90" t="e">
        <f>G17*0.08</f>
        <v>#REF!</v>
      </c>
      <c r="H19" s="91"/>
      <c r="I19" s="90"/>
      <c r="J19" s="98">
        <v>7.9999999999999988E-2</v>
      </c>
    </row>
    <row r="20" spans="1:10" ht="22.5" customHeight="1">
      <c r="A20" s="81"/>
      <c r="B20" s="82" t="s">
        <v>111</v>
      </c>
      <c r="C20" s="88"/>
      <c r="D20" s="89">
        <v>1</v>
      </c>
      <c r="E20" s="82" t="s">
        <v>112</v>
      </c>
      <c r="F20" s="90"/>
      <c r="G20" s="90">
        <v>546000</v>
      </c>
      <c r="H20" s="91"/>
      <c r="I20" s="90"/>
      <c r="J20" s="104" t="s">
        <v>113</v>
      </c>
    </row>
    <row r="21" spans="1:10" ht="22.5" customHeight="1">
      <c r="A21" s="81"/>
      <c r="B21" s="82" t="s">
        <v>83</v>
      </c>
      <c r="C21" s="88"/>
      <c r="D21" s="89">
        <v>1</v>
      </c>
      <c r="E21" s="82" t="s">
        <v>62</v>
      </c>
      <c r="F21" s="90"/>
      <c r="G21" s="90" t="e">
        <f>SUM(G17:G20)</f>
        <v>#REF!</v>
      </c>
      <c r="H21" s="91"/>
      <c r="I21" s="90"/>
      <c r="J21" s="103"/>
    </row>
    <row r="22" spans="1:10" ht="22.5" customHeight="1">
      <c r="A22" s="99"/>
      <c r="B22" s="88"/>
      <c r="C22" s="88"/>
      <c r="D22" s="89"/>
      <c r="E22" s="82"/>
      <c r="F22" s="84"/>
      <c r="G22" s="90"/>
      <c r="H22" s="100">
        <v>0</v>
      </c>
      <c r="I22" s="91"/>
      <c r="J22" s="101"/>
    </row>
    <row r="23" spans="1:10" ht="22.5" customHeight="1">
      <c r="A23" s="105"/>
      <c r="B23" s="106"/>
      <c r="C23" s="106"/>
      <c r="D23" s="107"/>
      <c r="E23" s="108"/>
      <c r="F23" s="109"/>
      <c r="G23" s="109"/>
      <c r="H23" s="110"/>
      <c r="I23" s="109"/>
      <c r="J23" s="111"/>
    </row>
    <row r="24" spans="1:10" ht="16.5" customHeight="1">
      <c r="D24" s="1"/>
      <c r="E24" s="1"/>
      <c r="F24" s="1"/>
      <c r="G24" s="1"/>
      <c r="H24" s="1"/>
      <c r="I24" s="1"/>
    </row>
    <row r="25" spans="1:10" ht="16.5" customHeight="1">
      <c r="D25" s="1"/>
      <c r="E25" s="1"/>
      <c r="F25" s="1"/>
      <c r="G25" s="1"/>
      <c r="H25" s="1"/>
      <c r="I25" s="1"/>
    </row>
    <row r="26" spans="1:10" ht="16.5" customHeight="1">
      <c r="D26" s="1"/>
      <c r="E26" s="1"/>
      <c r="F26" s="1"/>
      <c r="G26" s="1"/>
      <c r="H26" s="1"/>
      <c r="I26" s="1"/>
    </row>
    <row r="27" spans="1:10" ht="16.5" customHeight="1">
      <c r="D27" s="1"/>
      <c r="E27" s="1"/>
      <c r="F27" s="1"/>
      <c r="G27" s="1"/>
      <c r="H27" s="1"/>
      <c r="I27" s="1"/>
    </row>
    <row r="28" spans="1:10" ht="16.5" customHeight="1">
      <c r="D28" s="1"/>
      <c r="E28" s="1"/>
      <c r="F28" s="1"/>
      <c r="G28" s="1"/>
      <c r="H28" s="1"/>
      <c r="I28" s="1"/>
    </row>
    <row r="29" spans="1:10" ht="16.5" customHeight="1">
      <c r="D29" s="1"/>
      <c r="E29" s="1"/>
      <c r="F29" s="1"/>
      <c r="G29" s="1"/>
      <c r="H29" s="1"/>
      <c r="I29" s="1"/>
    </row>
    <row r="30" spans="1:10" ht="16.5" customHeight="1">
      <c r="D30" s="1"/>
      <c r="E30" s="1"/>
      <c r="F30" s="1"/>
      <c r="G30" s="1"/>
      <c r="H30" s="1"/>
      <c r="I30" s="1"/>
    </row>
    <row r="31" spans="1:10" ht="16.5" customHeight="1">
      <c r="D31" s="1"/>
      <c r="E31" s="1"/>
      <c r="F31" s="1"/>
      <c r="G31" s="1"/>
      <c r="H31" s="1"/>
      <c r="I31" s="1"/>
    </row>
    <row r="32" spans="1:10" ht="16.5" customHeight="1">
      <c r="D32" s="1"/>
      <c r="E32" s="1"/>
      <c r="F32" s="1"/>
      <c r="G32" s="1"/>
      <c r="H32" s="1"/>
      <c r="I32" s="1"/>
    </row>
    <row r="33" s="1" customFormat="1" ht="16.5" customHeight="1"/>
    <row r="34" s="1" customFormat="1" ht="16.5" customHeight="1"/>
    <row r="35" s="1" customFormat="1" ht="16.5" customHeight="1"/>
    <row r="36" s="1" customFormat="1" ht="16.5" customHeight="1"/>
    <row r="37" s="1" customFormat="1" ht="16.5" customHeight="1"/>
    <row r="38" s="1" customFormat="1" ht="16.5" customHeight="1"/>
    <row r="39" s="1" customFormat="1" ht="16.5" customHeight="1"/>
    <row r="40" s="1" customFormat="1" ht="16.5" customHeight="1"/>
    <row r="41" s="1" customFormat="1" ht="16.5" customHeight="1"/>
    <row r="42" s="1" customFormat="1" ht="16.5" customHeight="1"/>
    <row r="43" s="1" customFormat="1" ht="16.5" customHeight="1"/>
    <row r="44" s="1" customFormat="1" ht="16.5" customHeight="1"/>
    <row r="45" s="1" customFormat="1" ht="16.5" customHeight="1"/>
    <row r="46" s="1" customFormat="1" ht="16.5" customHeight="1"/>
    <row r="47" s="1" customFormat="1" ht="16.5" customHeight="1"/>
    <row r="48" s="1" customFormat="1" ht="16.5" customHeight="1"/>
    <row r="49" s="1" customFormat="1" ht="16.5" customHeight="1"/>
    <row r="50" s="1" customFormat="1" ht="16.5" customHeight="1"/>
    <row r="51" s="1" customFormat="1" ht="16.5" customHeight="1"/>
    <row r="52" s="1" customFormat="1" ht="16.5" customHeight="1"/>
    <row r="53" s="1" customFormat="1" ht="16.5" customHeight="1"/>
    <row r="54" s="1" customFormat="1" ht="16.5" customHeight="1"/>
    <row r="55" s="1" customFormat="1" ht="16.5" customHeight="1"/>
    <row r="56" s="1" customFormat="1" ht="16.5" customHeight="1"/>
    <row r="57" s="1" customFormat="1" ht="16.5" customHeight="1"/>
    <row r="58" s="1" customFormat="1" ht="16.5" customHeight="1"/>
    <row r="59" s="1" customFormat="1" ht="16.5" customHeight="1"/>
    <row r="60" s="1" customFormat="1" ht="16.5" customHeight="1"/>
    <row r="61" s="1" customFormat="1" ht="16.5" customHeight="1"/>
    <row r="62" s="1" customFormat="1" ht="16.5" customHeight="1"/>
    <row r="63" s="1" customFormat="1" ht="16.5" customHeight="1"/>
    <row r="64" s="1" customFormat="1" ht="16.5" customHeight="1"/>
    <row r="65" s="1" customFormat="1" ht="16.5" customHeight="1"/>
    <row r="66" s="1" customFormat="1" ht="16.5" customHeight="1"/>
    <row r="67" s="1" customFormat="1" ht="16.5" customHeight="1"/>
    <row r="68" s="1" customFormat="1" ht="16.5" customHeight="1"/>
    <row r="69" s="1" customFormat="1" ht="16.5" customHeight="1"/>
    <row r="70" s="1" customFormat="1" ht="16.5" customHeight="1"/>
    <row r="71" s="1" customFormat="1" ht="16.5" customHeight="1"/>
    <row r="72" s="1" customFormat="1" ht="16.5" customHeight="1"/>
    <row r="73" s="1" customFormat="1" ht="16.5" customHeight="1"/>
    <row r="74" s="1" customFormat="1" ht="16.5" customHeight="1"/>
    <row r="75" s="1" customFormat="1" ht="16.5" customHeight="1"/>
    <row r="76" s="1" customFormat="1" ht="16.5" customHeight="1"/>
    <row r="77" s="1" customFormat="1" ht="16.5" customHeight="1"/>
    <row r="78" s="1" customFormat="1" ht="16.5" customHeight="1"/>
    <row r="79" s="1" customFormat="1" ht="16.5" customHeight="1"/>
    <row r="80" s="1" customFormat="1" ht="16.5" customHeight="1"/>
    <row r="81" s="1" customFormat="1" ht="16.5" customHeight="1"/>
    <row r="82" s="1" customFormat="1" ht="16.5" customHeight="1"/>
    <row r="83" s="1" customFormat="1" ht="16.5" customHeight="1"/>
    <row r="84" s="1" customFormat="1" ht="16.5" customHeight="1"/>
    <row r="85" s="1" customFormat="1" ht="16.5" customHeight="1"/>
    <row r="86" s="1" customFormat="1" ht="16.5" customHeight="1"/>
    <row r="87" s="1" customFormat="1" ht="16.5" customHeight="1"/>
    <row r="88" s="1" customFormat="1" ht="16.5" customHeight="1"/>
    <row r="89" s="1" customFormat="1" ht="16.5" customHeight="1"/>
    <row r="90" s="1" customFormat="1" ht="16.5" customHeight="1"/>
    <row r="91" s="1" customFormat="1" ht="16.5" customHeight="1"/>
    <row r="92" s="1" customFormat="1" ht="16.5" customHeight="1"/>
    <row r="93" s="1" customFormat="1" ht="16.5" customHeight="1"/>
    <row r="94" s="1" customFormat="1" ht="16.5" customHeight="1"/>
    <row r="95" s="1" customFormat="1" ht="16.5" customHeight="1"/>
    <row r="96" s="1" customFormat="1" ht="16.5" customHeight="1"/>
    <row r="97" s="1" customFormat="1" ht="16.5" customHeight="1"/>
    <row r="98" s="1" customFormat="1" ht="16.5" customHeight="1"/>
    <row r="99" s="1" customFormat="1" ht="16.5" customHeight="1"/>
    <row r="100" s="1" customFormat="1" ht="16.5" customHeight="1"/>
    <row r="101" s="1" customFormat="1" ht="16.5" customHeight="1"/>
    <row r="102" s="1" customFormat="1" ht="16.5" customHeight="1"/>
    <row r="103" s="1" customFormat="1" ht="16.5" customHeight="1"/>
    <row r="104" s="1" customFormat="1" ht="16.5" customHeight="1"/>
    <row r="105" s="1" customFormat="1" ht="16.5" customHeight="1"/>
    <row r="106" s="1" customFormat="1" ht="16.5" customHeight="1"/>
    <row r="107" s="1" customFormat="1" ht="16.5" customHeight="1"/>
    <row r="108" s="1" customFormat="1" ht="16.5" customHeight="1"/>
    <row r="109" s="1" customFormat="1" ht="16.5" customHeight="1"/>
    <row r="110" s="1" customFormat="1" ht="16.5" customHeight="1"/>
    <row r="111" s="1" customFormat="1" ht="16.5" customHeight="1"/>
    <row r="112" s="1" customFormat="1" ht="16.5" customHeight="1"/>
    <row r="113" s="1" customFormat="1" ht="16.5" customHeight="1"/>
    <row r="114" s="1" customFormat="1" ht="16.5" customHeight="1"/>
    <row r="115" s="1" customFormat="1" ht="16.5" customHeight="1"/>
    <row r="116" s="1" customFormat="1" ht="16.5" customHeight="1"/>
    <row r="117" s="1" customFormat="1" ht="16.5" customHeight="1"/>
    <row r="118" s="1" customFormat="1" ht="16.5" customHeight="1"/>
    <row r="119" s="1" customFormat="1" ht="16.5" customHeight="1"/>
    <row r="120" s="1" customFormat="1" ht="16.5" customHeight="1"/>
    <row r="121" s="1" customFormat="1" ht="16.5" customHeight="1"/>
    <row r="122" s="1" customFormat="1" ht="16.5" customHeight="1"/>
    <row r="123" s="1" customFormat="1" ht="16.5" customHeight="1"/>
    <row r="124" s="1" customFormat="1" ht="16.5" customHeight="1"/>
    <row r="125" s="1" customFormat="1" ht="16.5" customHeight="1"/>
    <row r="126" s="1" customFormat="1" ht="16.5" customHeight="1"/>
    <row r="127" s="1" customFormat="1" ht="16.5" customHeight="1"/>
    <row r="128" s="1" customFormat="1" ht="16.5" customHeight="1"/>
    <row r="129" s="1" customFormat="1" ht="16.5" customHeight="1"/>
    <row r="130" s="1" customFormat="1" ht="16.5" customHeight="1"/>
    <row r="131" s="1" customFormat="1" ht="16.5" customHeight="1"/>
    <row r="132" s="1" customFormat="1" ht="16.5" customHeight="1"/>
    <row r="133" s="1" customFormat="1" ht="16.5" customHeight="1"/>
    <row r="134" s="1" customFormat="1" ht="16.5" customHeight="1"/>
    <row r="135" s="1" customFormat="1" ht="16.5" customHeight="1"/>
    <row r="136" s="1" customFormat="1" ht="16.5" customHeight="1"/>
    <row r="137" s="1" customFormat="1" ht="16.5" customHeight="1"/>
    <row r="138" s="1" customFormat="1" ht="16.5" customHeight="1"/>
    <row r="139" s="1" customFormat="1" ht="16.5" customHeight="1"/>
    <row r="140" s="1" customFormat="1" ht="16.5" customHeight="1"/>
    <row r="141" s="1" customFormat="1" ht="16.5" customHeight="1"/>
    <row r="142" s="1" customFormat="1" ht="16.5" customHeight="1"/>
    <row r="143" s="1" customFormat="1" ht="16.5" customHeight="1"/>
    <row r="144" s="1" customFormat="1" ht="16.5" customHeight="1"/>
    <row r="145" s="1" customFormat="1" ht="16.5" customHeight="1"/>
    <row r="146" s="1" customFormat="1" ht="16.5" customHeight="1"/>
    <row r="147" s="1" customFormat="1" ht="16.5" customHeight="1"/>
    <row r="148" s="1" customFormat="1" ht="16.5" customHeight="1"/>
    <row r="149" s="1" customFormat="1" ht="16.5" customHeight="1"/>
    <row r="150" s="1" customFormat="1" ht="16.5" customHeight="1"/>
    <row r="151" s="1" customFormat="1" ht="16.5" customHeight="1"/>
    <row r="152" s="1" customFormat="1" ht="16.5" customHeight="1"/>
    <row r="153" s="1" customFormat="1" ht="16.5" customHeight="1"/>
    <row r="154" s="1" customFormat="1" ht="16.5" customHeight="1"/>
    <row r="155" s="1" customFormat="1" ht="16.5" customHeight="1"/>
    <row r="156" s="1" customFormat="1" ht="16.5" customHeight="1"/>
    <row r="157" s="1" customFormat="1" ht="16.5" customHeight="1"/>
    <row r="158" s="1" customFormat="1" ht="16.5" customHeight="1"/>
    <row r="159" s="1" customFormat="1" ht="16.5" customHeight="1"/>
    <row r="160" s="1" customFormat="1" ht="16.5" customHeight="1"/>
    <row r="161" s="1" customFormat="1" ht="16.5" customHeight="1"/>
    <row r="162" s="1" customFormat="1" ht="16.5" customHeight="1"/>
    <row r="163" s="1" customFormat="1" ht="16.5" customHeight="1"/>
    <row r="164" s="1" customFormat="1" ht="16.5" customHeight="1"/>
    <row r="165" s="1" customFormat="1" ht="16.5" customHeight="1"/>
    <row r="166" s="1" customFormat="1" ht="16.5" customHeight="1"/>
    <row r="167" s="1" customFormat="1" ht="16.5" customHeight="1"/>
    <row r="168" s="1" customFormat="1" ht="16.5" customHeight="1"/>
    <row r="169" s="1" customFormat="1" ht="16.5" customHeight="1"/>
    <row r="170" s="1" customFormat="1" ht="16.5" customHeight="1"/>
    <row r="171" s="1" customFormat="1" ht="16.5" customHeight="1"/>
    <row r="172" s="1" customFormat="1" ht="16.5" customHeight="1"/>
    <row r="173" s="1" customFormat="1" ht="16.5" customHeight="1"/>
    <row r="174" s="1" customFormat="1" ht="16.5" customHeight="1"/>
    <row r="175" s="1" customFormat="1" ht="16.5" customHeight="1"/>
    <row r="176" s="1" customFormat="1" ht="16.5" customHeight="1"/>
    <row r="177" s="1" customFormat="1" ht="16.5" customHeight="1"/>
    <row r="178" s="1" customFormat="1" ht="16.5" customHeight="1"/>
    <row r="179" s="1" customFormat="1" ht="16.5" customHeight="1"/>
    <row r="180" s="1" customFormat="1" ht="16.5" customHeight="1"/>
    <row r="181" s="1" customFormat="1" ht="16.5" customHeight="1"/>
    <row r="182" s="1" customFormat="1" ht="16.5" customHeight="1"/>
    <row r="183" s="1" customFormat="1" ht="16.5" customHeight="1"/>
    <row r="184" s="1" customFormat="1" ht="16.5" customHeight="1"/>
    <row r="185" s="1" customFormat="1" ht="16.5" customHeight="1"/>
    <row r="186" s="1" customFormat="1" ht="16.5" customHeight="1"/>
    <row r="187" s="1" customFormat="1" ht="16.5" customHeight="1"/>
    <row r="188" s="1" customFormat="1" ht="16.5" customHeight="1"/>
    <row r="189" s="1" customFormat="1" ht="16.5" customHeight="1"/>
    <row r="190" s="1" customFormat="1" ht="16.5" customHeight="1"/>
    <row r="191" s="1" customFormat="1" ht="16.5" customHeight="1"/>
    <row r="192" s="1" customFormat="1" ht="16.5" customHeight="1"/>
    <row r="193" s="1" customFormat="1" ht="16.5" customHeight="1"/>
    <row r="194" s="1" customFormat="1" ht="16.5" customHeight="1"/>
    <row r="195" s="1" customFormat="1" ht="16.5" customHeight="1"/>
    <row r="196" s="1" customFormat="1" ht="16.5" customHeight="1"/>
    <row r="197" s="1" customFormat="1" ht="16.5" customHeight="1"/>
    <row r="198" s="1" customFormat="1" ht="16.5" customHeight="1"/>
    <row r="199" s="1" customFormat="1" ht="16.5" customHeight="1"/>
    <row r="200" s="1" customFormat="1" ht="16.5" customHeight="1"/>
    <row r="201" s="1" customFormat="1" ht="16.5" customHeight="1"/>
    <row r="202" s="1" customFormat="1" ht="16.5" customHeight="1"/>
    <row r="203" s="1" customFormat="1" ht="16.5" customHeight="1"/>
    <row r="204" s="1" customFormat="1" ht="16.5" customHeight="1"/>
    <row r="205" s="1" customFormat="1" ht="16.5" customHeight="1"/>
    <row r="206" s="1" customFormat="1" ht="16.5" customHeight="1"/>
    <row r="207" s="1" customFormat="1" ht="16.5" customHeight="1"/>
    <row r="208" s="1" customFormat="1" ht="16.5" customHeight="1"/>
    <row r="209" s="1" customFormat="1" ht="16.5" customHeight="1"/>
    <row r="210" s="1" customFormat="1" ht="16.5" customHeight="1"/>
    <row r="211" s="1" customFormat="1" ht="16.5" customHeight="1"/>
    <row r="212" s="1" customFormat="1" ht="16.5" customHeight="1"/>
    <row r="213" s="1" customFormat="1" ht="16.5" customHeight="1"/>
    <row r="214" s="1" customFormat="1" ht="16.5" customHeight="1"/>
    <row r="215" s="1" customFormat="1" ht="16.5" customHeight="1"/>
    <row r="216" s="1" customFormat="1" ht="16.5" customHeight="1"/>
    <row r="217" s="1" customFormat="1" ht="16.5" customHeight="1"/>
    <row r="218" s="1" customFormat="1" ht="16.5" customHeight="1"/>
    <row r="219" s="1" customFormat="1" ht="16.5" customHeight="1"/>
    <row r="220" s="1" customFormat="1" ht="16.5" customHeight="1"/>
    <row r="221" s="1" customFormat="1" ht="16.5" customHeight="1"/>
    <row r="222" s="1" customFormat="1" ht="16.5" customHeight="1"/>
    <row r="223" s="1" customFormat="1" ht="16.5" customHeight="1"/>
    <row r="224" s="1" customFormat="1" ht="16.5" customHeight="1"/>
    <row r="225" s="1" customFormat="1" ht="16.5" customHeight="1"/>
    <row r="226" s="1" customFormat="1" ht="16.5" customHeight="1"/>
    <row r="227" s="1" customFormat="1" ht="16.5" customHeight="1"/>
    <row r="228" s="1" customFormat="1" ht="16.5" customHeight="1"/>
    <row r="229" s="1" customFormat="1" ht="16.5" customHeight="1"/>
    <row r="230" s="1" customFormat="1" ht="16.5" customHeight="1"/>
    <row r="231" s="1" customFormat="1" ht="16.5" customHeight="1"/>
    <row r="232" s="1" customFormat="1" ht="16.5" customHeight="1"/>
    <row r="233" s="1" customFormat="1" ht="16.5" customHeight="1"/>
    <row r="234" s="1" customFormat="1" ht="16.5" customHeight="1"/>
    <row r="235" s="1" customFormat="1" ht="16.5" customHeight="1"/>
    <row r="236" s="1" customFormat="1" ht="16.5" customHeight="1"/>
    <row r="237" s="1" customFormat="1" ht="16.5" customHeight="1"/>
    <row r="238" s="1" customFormat="1" ht="16.5" customHeight="1"/>
    <row r="239" s="1" customFormat="1" ht="16.5" customHeight="1"/>
    <row r="240" s="1" customFormat="1" ht="16.5" customHeight="1"/>
    <row r="241" s="1" customFormat="1" ht="16.5" customHeight="1"/>
    <row r="242" s="1" customFormat="1" ht="16.5" customHeight="1"/>
    <row r="243" s="1" customFormat="1" ht="16.5" customHeight="1"/>
    <row r="244" s="1" customFormat="1" ht="16.5" customHeight="1"/>
    <row r="245" s="1" customFormat="1" ht="16.5" customHeight="1"/>
    <row r="246" s="1" customFormat="1" ht="16.5" customHeight="1"/>
    <row r="247" s="1" customFormat="1" ht="16.5" customHeight="1"/>
    <row r="248" s="1" customFormat="1" ht="16.5" customHeight="1"/>
    <row r="249" s="1" customFormat="1" ht="16.5" customHeight="1"/>
    <row r="250" s="1" customFormat="1" ht="16.5" customHeight="1"/>
    <row r="251" s="1" customFormat="1" ht="16.5" customHeight="1"/>
    <row r="252" s="1" customFormat="1" ht="16.5" customHeight="1"/>
    <row r="253" s="1" customFormat="1" ht="16.5" customHeight="1"/>
    <row r="254" s="1" customFormat="1" ht="16.5" customHeight="1"/>
    <row r="255" s="1" customFormat="1" ht="16.5" customHeight="1"/>
    <row r="256" s="1" customFormat="1" ht="16.5" customHeight="1"/>
    <row r="257" s="1" customFormat="1" ht="16.5" customHeight="1"/>
    <row r="258" s="1" customFormat="1" ht="16.5" customHeight="1"/>
    <row r="259" s="1" customFormat="1" ht="16.5" customHeight="1"/>
    <row r="260" s="1" customFormat="1" ht="16.5" customHeight="1"/>
    <row r="261" s="1" customFormat="1" ht="16.5" customHeight="1"/>
    <row r="262" s="1" customFormat="1" ht="16.5" customHeight="1"/>
    <row r="263" s="1" customFormat="1" ht="16.5" customHeight="1"/>
    <row r="264" s="1" customFormat="1" ht="16.5" customHeight="1"/>
    <row r="265" s="1" customFormat="1" ht="16.5" customHeight="1"/>
    <row r="266" s="1" customFormat="1" ht="16.5" customHeight="1"/>
    <row r="267" s="1" customFormat="1" ht="16.5" customHeight="1"/>
    <row r="268" s="1" customFormat="1" ht="16.5" customHeight="1"/>
    <row r="269" s="1" customFormat="1" ht="16.5" customHeight="1"/>
    <row r="270" s="1" customFormat="1" ht="16.5" customHeight="1"/>
    <row r="271" s="1" customFormat="1" ht="16.5" customHeight="1"/>
    <row r="272" s="1" customFormat="1" ht="16.5" customHeight="1"/>
    <row r="273" s="1" customFormat="1" ht="16.5" customHeight="1"/>
    <row r="274" s="1" customFormat="1" ht="16.5" customHeight="1"/>
    <row r="275" s="1" customFormat="1" ht="16.5" customHeight="1"/>
    <row r="276" s="1" customFormat="1" ht="16.5" customHeight="1"/>
    <row r="277" s="1" customFormat="1" ht="16.5" customHeight="1"/>
    <row r="278" s="1" customFormat="1" ht="16.5" customHeight="1"/>
    <row r="279" s="1" customFormat="1" ht="16.5" customHeight="1"/>
    <row r="280" s="1" customFormat="1" ht="16.5" customHeight="1"/>
    <row r="281" s="1" customFormat="1" ht="16.5" customHeight="1"/>
    <row r="282" s="1" customFormat="1" ht="16.5" customHeight="1"/>
    <row r="283" s="1" customFormat="1" ht="16.5" customHeight="1"/>
    <row r="284" s="1" customFormat="1" ht="16.5" customHeight="1"/>
    <row r="285" s="1" customFormat="1" ht="16.5" customHeight="1"/>
    <row r="286" s="1" customFormat="1" ht="16.5" customHeight="1"/>
    <row r="287" s="1" customFormat="1" ht="16.5" customHeight="1"/>
    <row r="288" s="1" customFormat="1" ht="16.5" customHeight="1"/>
    <row r="289" s="1" customFormat="1" ht="16.5" customHeight="1"/>
    <row r="290" s="1" customFormat="1" ht="16.5" customHeight="1"/>
    <row r="291" s="1" customFormat="1" ht="16.5" customHeight="1"/>
    <row r="292" s="1" customFormat="1" ht="16.5" customHeight="1"/>
    <row r="293" s="1" customFormat="1" ht="16.5" customHeight="1"/>
    <row r="294" s="1" customFormat="1" ht="16.5" customHeight="1"/>
    <row r="295" s="1" customFormat="1" ht="16.5" customHeight="1"/>
    <row r="296" s="1" customFormat="1" ht="16.5" customHeight="1"/>
    <row r="297" s="1" customFormat="1" ht="16.5" customHeight="1"/>
    <row r="298" s="1" customFormat="1" ht="16.5" customHeight="1"/>
    <row r="299" s="1" customFormat="1" ht="16.5" customHeight="1"/>
    <row r="300" s="1" customFormat="1" ht="16.5" customHeight="1"/>
    <row r="301" s="1" customFormat="1" ht="16.5" customHeight="1"/>
    <row r="302" s="1" customFormat="1" ht="16.5" customHeight="1"/>
    <row r="303" s="1" customFormat="1" ht="16.5" customHeight="1"/>
    <row r="304" s="1" customFormat="1" ht="16.5" customHeight="1"/>
    <row r="305" s="1" customFormat="1" ht="16.5" customHeight="1"/>
    <row r="306" s="1" customFormat="1" ht="16.5" customHeight="1"/>
    <row r="307" s="1" customFormat="1" ht="16.5" customHeight="1"/>
    <row r="308" s="1" customFormat="1" ht="16.5" customHeight="1"/>
    <row r="309" s="1" customFormat="1" ht="16.5" customHeight="1"/>
    <row r="310" s="1" customFormat="1" ht="16.5" customHeight="1"/>
    <row r="311" s="1" customFormat="1" ht="16.5" customHeight="1"/>
    <row r="312" s="1" customFormat="1" ht="16.5" customHeight="1"/>
    <row r="313" s="1" customFormat="1" ht="16.5" customHeight="1"/>
    <row r="314" s="1" customFormat="1" ht="16.5" customHeight="1"/>
    <row r="315" s="1" customFormat="1" ht="16.5" customHeight="1"/>
    <row r="316" s="1" customFormat="1" ht="16.5" customHeight="1"/>
    <row r="317" s="1" customFormat="1" ht="16.5" customHeight="1"/>
    <row r="318" s="1" customFormat="1" ht="16.5" customHeight="1"/>
    <row r="319" s="1" customFormat="1" ht="16.5" customHeight="1"/>
    <row r="320" s="1" customFormat="1" ht="16.5" customHeight="1"/>
    <row r="321" s="1" customFormat="1" ht="16.5" customHeight="1"/>
    <row r="322" s="1" customFormat="1" ht="16.5" customHeight="1"/>
    <row r="323" s="1" customFormat="1" ht="16.5" customHeight="1"/>
    <row r="324" s="1" customFormat="1" ht="16.5" customHeight="1"/>
    <row r="325" s="1" customFormat="1" ht="16.5" customHeight="1"/>
    <row r="326" s="1" customFormat="1" ht="16.5" customHeight="1"/>
    <row r="327" s="1" customFormat="1" ht="16.5" customHeight="1"/>
    <row r="328" s="1" customFormat="1" ht="16.5" customHeight="1"/>
    <row r="329" s="1" customFormat="1" ht="16.5" customHeight="1"/>
    <row r="330" s="1" customFormat="1" ht="16.5" customHeight="1"/>
    <row r="331" s="1" customFormat="1" ht="16.5" customHeight="1"/>
    <row r="332" s="1" customFormat="1" ht="16.5" customHeight="1"/>
    <row r="333" s="1" customFormat="1" ht="16.5" customHeight="1"/>
    <row r="334" s="1" customFormat="1" ht="16.5" customHeight="1"/>
    <row r="335" s="1" customFormat="1" ht="16.5" customHeight="1"/>
    <row r="336" s="1" customFormat="1" ht="16.5" customHeight="1"/>
    <row r="337" s="1" customFormat="1" ht="16.5" customHeight="1"/>
    <row r="338" s="1" customFormat="1" ht="16.5" customHeight="1"/>
    <row r="339" s="1" customFormat="1" ht="16.5" customHeight="1"/>
    <row r="340" s="1" customFormat="1" ht="16.5" customHeight="1"/>
    <row r="341" s="1" customFormat="1" ht="16.5" customHeight="1"/>
    <row r="342" s="1" customFormat="1" ht="16.5" customHeight="1"/>
    <row r="343" s="1" customFormat="1" ht="16.5" customHeight="1"/>
    <row r="344" s="1" customFormat="1" ht="16.5" customHeight="1"/>
    <row r="345" s="1" customFormat="1" ht="16.5" customHeight="1"/>
    <row r="346" s="1" customFormat="1" ht="16.5" customHeight="1"/>
    <row r="347" s="1" customFormat="1" ht="16.5" customHeight="1"/>
    <row r="348" s="1" customFormat="1" ht="16.5" customHeight="1"/>
    <row r="349" s="1" customFormat="1" ht="16.5" customHeight="1"/>
    <row r="350" s="1" customFormat="1" ht="16.5" customHeight="1"/>
    <row r="351" s="1" customFormat="1" ht="16.5" customHeight="1"/>
    <row r="352" s="1" customFormat="1" ht="16.5" customHeight="1"/>
    <row r="353" s="1" customFormat="1" ht="16.5" customHeight="1"/>
    <row r="354" s="1" customFormat="1" ht="16.5" customHeight="1"/>
    <row r="355" s="1" customFormat="1" ht="16.5" customHeight="1"/>
    <row r="356" s="1" customFormat="1" ht="16.5" customHeight="1"/>
    <row r="357" s="1" customFormat="1" ht="16.5" customHeight="1"/>
    <row r="358" s="1" customFormat="1" ht="16.5" customHeight="1"/>
    <row r="359" s="1" customFormat="1" ht="16.5" customHeight="1"/>
    <row r="360" s="1" customFormat="1" ht="16.5" customHeight="1"/>
    <row r="361" s="1" customFormat="1" ht="16.5" customHeight="1"/>
    <row r="362" s="1" customFormat="1" ht="16.5" customHeight="1"/>
    <row r="363" s="1" customFormat="1" ht="16.5" customHeight="1"/>
    <row r="364" s="1" customFormat="1" ht="16.5" customHeight="1"/>
    <row r="365" s="1" customFormat="1" ht="16.5" customHeight="1"/>
    <row r="366" s="1" customFormat="1" ht="16.5" customHeight="1"/>
    <row r="367" s="1" customFormat="1" ht="16.5" customHeight="1"/>
    <row r="368" s="1" customFormat="1" ht="16.5" customHeight="1"/>
    <row r="369" s="1" customFormat="1" ht="16.5" customHeight="1"/>
    <row r="370" s="1" customFormat="1" ht="16.5" customHeight="1"/>
    <row r="371" s="1" customFormat="1" ht="16.5" customHeight="1"/>
    <row r="372" s="1" customFormat="1" ht="16.5" customHeight="1"/>
    <row r="373" s="1" customFormat="1" ht="16.5" customHeight="1"/>
    <row r="374" s="1" customFormat="1" ht="16.5" customHeight="1"/>
    <row r="375" s="1" customFormat="1" ht="16.5" customHeight="1"/>
    <row r="376" s="1" customFormat="1" ht="16.5" customHeight="1"/>
    <row r="377" s="1" customFormat="1" ht="16.5" customHeight="1"/>
    <row r="378" s="1" customFormat="1" ht="16.5" customHeight="1"/>
    <row r="379" s="1" customFormat="1" ht="16.5" customHeight="1"/>
    <row r="380" s="1" customFormat="1" ht="16.5" customHeight="1"/>
    <row r="381" s="1" customFormat="1" ht="16.5" customHeight="1"/>
    <row r="382" s="1" customFormat="1" ht="16.5" customHeight="1"/>
    <row r="383" s="1" customFormat="1" ht="16.5" customHeight="1"/>
    <row r="384" s="1" customFormat="1" ht="16.5" customHeight="1"/>
    <row r="385" s="1" customFormat="1" ht="16.5" customHeight="1"/>
    <row r="386" s="1" customFormat="1" ht="16.5" customHeight="1"/>
    <row r="387" s="1" customFormat="1" ht="16.5" customHeight="1"/>
    <row r="388" s="1" customFormat="1" ht="16.5" customHeight="1"/>
    <row r="389" s="1" customFormat="1" ht="16.5" customHeight="1"/>
    <row r="390" s="1" customFormat="1" ht="16.5" customHeight="1"/>
    <row r="391" s="1" customFormat="1" ht="16.5" customHeight="1"/>
    <row r="392" s="1" customFormat="1" ht="16.5" customHeight="1"/>
    <row r="393" s="1" customFormat="1" ht="16.5" customHeight="1"/>
    <row r="394" s="1" customFormat="1" ht="16.5" customHeight="1"/>
    <row r="395" s="1" customFormat="1" ht="16.5" customHeight="1"/>
    <row r="396" s="1" customFormat="1" ht="16.5" customHeight="1"/>
    <row r="397" s="1" customFormat="1" ht="16.5" customHeight="1"/>
    <row r="398" s="1" customFormat="1" ht="16.5" customHeight="1"/>
    <row r="399" s="1" customFormat="1" ht="16.5" customHeight="1"/>
    <row r="400" s="1" customFormat="1" ht="16.5" customHeight="1"/>
    <row r="401" s="1" customFormat="1" ht="16.5" customHeight="1"/>
    <row r="402" s="1" customFormat="1" ht="16.5" customHeight="1"/>
    <row r="403" s="1" customFormat="1" ht="16.5" customHeight="1"/>
    <row r="404" s="1" customFormat="1" ht="16.5" customHeight="1"/>
    <row r="405" s="1" customFormat="1" ht="16.5" customHeight="1"/>
    <row r="406" s="1" customFormat="1" ht="16.5" customHeight="1"/>
    <row r="407" s="1" customFormat="1" ht="16.5" customHeight="1"/>
    <row r="408" s="1" customFormat="1" ht="16.5" customHeight="1"/>
    <row r="409" s="1" customFormat="1" ht="16.5" customHeight="1"/>
    <row r="410" s="1" customFormat="1" ht="16.5" customHeight="1"/>
    <row r="411" s="1" customFormat="1" ht="16.5" customHeight="1"/>
    <row r="412" s="1" customFormat="1" ht="16.5" customHeight="1"/>
    <row r="413" s="1" customFormat="1" ht="16.5" customHeight="1"/>
    <row r="414" s="1" customFormat="1" ht="16.5" customHeight="1"/>
    <row r="415" s="1" customFormat="1" ht="16.5" customHeight="1"/>
    <row r="416" s="1" customFormat="1" ht="16.5" customHeight="1"/>
    <row r="417" s="1" customFormat="1" ht="16.5" customHeight="1"/>
    <row r="418" s="1" customFormat="1" ht="16.5" customHeight="1"/>
    <row r="419" s="1" customFormat="1" ht="16.5" customHeight="1"/>
    <row r="420" s="1" customFormat="1" ht="16.5" customHeight="1"/>
    <row r="421" s="1" customFormat="1" ht="16.5" customHeight="1"/>
    <row r="422" s="1" customFormat="1" ht="16.5" customHeight="1"/>
    <row r="423" s="1" customFormat="1" ht="16.5" customHeight="1"/>
    <row r="424" s="1" customFormat="1" ht="16.5" customHeight="1"/>
    <row r="425" s="1" customFormat="1" ht="16.5" customHeight="1"/>
    <row r="426" s="1" customFormat="1" ht="16.5" customHeight="1"/>
    <row r="427" s="1" customFormat="1" ht="16.5" customHeight="1"/>
    <row r="428" s="1" customFormat="1" ht="16.5" customHeight="1"/>
    <row r="429" s="1" customFormat="1" ht="16.5" customHeight="1"/>
    <row r="430" s="1" customFormat="1" ht="16.5" customHeight="1"/>
    <row r="431" s="1" customFormat="1" ht="16.5" customHeight="1"/>
    <row r="432" s="1" customFormat="1" ht="16.5" customHeight="1"/>
    <row r="433" s="1" customFormat="1" ht="16.5" customHeight="1"/>
    <row r="434" s="1" customFormat="1" ht="16.5" customHeight="1"/>
    <row r="435" s="1" customFormat="1" ht="16.5" customHeight="1"/>
    <row r="436" s="1" customFormat="1" ht="16.5" customHeight="1"/>
    <row r="437" s="1" customFormat="1" ht="16.5" customHeight="1"/>
    <row r="438" s="1" customFormat="1" ht="16.5" customHeight="1"/>
    <row r="439" s="1" customFormat="1" ht="16.5" customHeight="1"/>
    <row r="440" s="1" customFormat="1" ht="16.5" customHeight="1"/>
    <row r="441" s="1" customFormat="1" ht="16.5" customHeight="1"/>
    <row r="442" s="1" customFormat="1" ht="16.5" customHeight="1"/>
    <row r="443" s="1" customFormat="1" ht="16.5" customHeight="1"/>
    <row r="444" s="1" customFormat="1" ht="16.5" customHeight="1"/>
    <row r="445" s="1" customFormat="1" ht="16.5" customHeight="1"/>
    <row r="446" s="1" customFormat="1" ht="16.5" customHeight="1"/>
    <row r="447" s="1" customFormat="1" ht="16.5" customHeight="1"/>
    <row r="448" s="1" customFormat="1" ht="16.5" customHeight="1"/>
    <row r="449" s="1" customFormat="1" ht="16.5" customHeight="1"/>
    <row r="450" s="1" customFormat="1" ht="16.5" customHeight="1"/>
    <row r="451" s="1" customFormat="1" ht="16.5" customHeight="1"/>
    <row r="452" s="1" customFormat="1" ht="16.5" customHeight="1"/>
    <row r="453" s="1" customFormat="1" ht="16.5" customHeight="1"/>
    <row r="454" s="1" customFormat="1" ht="16.5" customHeight="1"/>
    <row r="455" s="1" customFormat="1" ht="16.5" customHeight="1"/>
    <row r="456" s="1" customFormat="1" ht="16.5" customHeight="1"/>
    <row r="457" s="1" customFormat="1" ht="16.5" customHeight="1"/>
    <row r="458" s="1" customFormat="1" ht="16.5" customHeight="1"/>
    <row r="459" s="1" customFormat="1" ht="16.5" customHeight="1"/>
    <row r="460" s="1" customFormat="1" ht="16.5" customHeight="1"/>
    <row r="461" s="1" customFormat="1" ht="16.5" customHeight="1"/>
    <row r="462" s="1" customFormat="1" ht="16.5" customHeight="1"/>
    <row r="463" s="1" customFormat="1" ht="16.5" customHeight="1"/>
    <row r="464" s="1" customFormat="1" ht="16.5" customHeight="1"/>
    <row r="465" s="1" customFormat="1" ht="16.5" customHeight="1"/>
    <row r="466" s="1" customFormat="1" ht="16.5" customHeight="1"/>
    <row r="467" s="1" customFormat="1" ht="16.5" customHeight="1"/>
    <row r="468" s="1" customFormat="1" ht="16.5" customHeight="1"/>
    <row r="469" s="1" customFormat="1" ht="16.5" customHeight="1"/>
    <row r="470" s="1" customFormat="1" ht="16.5" customHeight="1"/>
    <row r="471" s="1" customFormat="1" ht="16.5" customHeight="1"/>
    <row r="472" s="1" customFormat="1" ht="16.5" customHeight="1"/>
    <row r="473" s="1" customFormat="1" ht="16.5" customHeight="1"/>
    <row r="474" s="1" customFormat="1" ht="16.5" customHeight="1"/>
    <row r="475" s="1" customFormat="1" ht="16.5" customHeight="1"/>
    <row r="476" s="1" customFormat="1" ht="16.5" customHeight="1"/>
    <row r="477" s="1" customFormat="1" ht="16.5" customHeight="1"/>
    <row r="478" s="1" customFormat="1" ht="16.5" customHeight="1"/>
    <row r="479" s="1" customFormat="1" ht="16.5" customHeight="1"/>
    <row r="480" s="1" customFormat="1" ht="16.5" customHeight="1"/>
    <row r="481" s="1" customFormat="1" ht="16.5" customHeight="1"/>
    <row r="482" s="1" customFormat="1" ht="16.5" customHeight="1"/>
    <row r="483" s="1" customFormat="1" ht="16.5" customHeight="1"/>
    <row r="484" s="1" customFormat="1" ht="16.5" customHeight="1"/>
    <row r="485" s="1" customFormat="1" ht="16.5" customHeight="1"/>
    <row r="486" s="1" customFormat="1" ht="16.5" customHeight="1"/>
    <row r="487" s="1" customFormat="1" ht="16.5" customHeight="1"/>
    <row r="488" s="1" customFormat="1" ht="16.5" customHeight="1"/>
    <row r="489" s="1" customFormat="1" ht="16.5" customHeight="1"/>
    <row r="490" s="1" customFormat="1" ht="16.5" customHeight="1"/>
    <row r="491" s="1" customFormat="1" ht="16.5" customHeight="1"/>
    <row r="492" s="1" customFormat="1" ht="16.5" customHeight="1"/>
    <row r="493" s="1" customFormat="1" ht="16.5" customHeight="1"/>
    <row r="494" s="1" customFormat="1" ht="16.5" customHeight="1"/>
    <row r="495" s="1" customFormat="1" ht="16.5" customHeight="1"/>
    <row r="496" s="1" customFormat="1" ht="16.5" customHeight="1"/>
    <row r="497" s="1" customFormat="1" ht="16.5" customHeight="1"/>
    <row r="498" s="1" customFormat="1" ht="16.5" customHeight="1"/>
    <row r="499" s="1" customFormat="1" ht="16.5" customHeight="1"/>
    <row r="500" s="1" customFormat="1" ht="16.5" customHeight="1"/>
    <row r="501" s="1" customFormat="1" ht="16.5" customHeight="1"/>
    <row r="502" s="1" customFormat="1" ht="16.5" customHeight="1"/>
    <row r="503" s="1" customFormat="1" ht="16.5" customHeight="1"/>
    <row r="504" s="1" customFormat="1" ht="16.5" customHeight="1"/>
    <row r="505" s="1" customFormat="1" ht="16.5" customHeight="1"/>
    <row r="506" s="1" customFormat="1" ht="16.5" customHeight="1"/>
    <row r="507" s="1" customFormat="1" ht="16.5" customHeight="1"/>
    <row r="508" s="1" customFormat="1" ht="16.5" customHeight="1"/>
    <row r="509" s="1" customFormat="1" ht="16.5" customHeight="1"/>
    <row r="510" s="1" customFormat="1" ht="16.5" customHeight="1"/>
    <row r="511" s="1" customFormat="1" ht="16.5" customHeight="1"/>
    <row r="512" s="1" customFormat="1" ht="16.5" customHeight="1"/>
    <row r="513" s="1" customFormat="1" ht="16.5" customHeight="1"/>
    <row r="514" s="1" customFormat="1" ht="16.5" customHeight="1"/>
    <row r="515" s="1" customFormat="1" ht="16.5" customHeight="1"/>
    <row r="516" s="1" customFormat="1" ht="16.5" customHeight="1"/>
    <row r="517" s="1" customFormat="1" ht="16.5" customHeight="1"/>
    <row r="518" s="1" customFormat="1" ht="16.5" customHeight="1"/>
    <row r="519" s="1" customFormat="1" ht="16.5" customHeight="1"/>
    <row r="520" s="1" customFormat="1" ht="16.5" customHeight="1"/>
    <row r="521" s="1" customFormat="1" ht="16.5" customHeight="1"/>
    <row r="522" s="1" customFormat="1" ht="16.5" customHeight="1"/>
    <row r="523" s="1" customFormat="1" ht="16.5" customHeight="1"/>
    <row r="524" s="1" customFormat="1" ht="16.5" customHeight="1"/>
    <row r="525" s="1" customFormat="1" ht="16.5" customHeight="1"/>
    <row r="526" s="1" customFormat="1" ht="16.5" customHeight="1"/>
    <row r="527" s="1" customFormat="1" ht="16.5" customHeight="1"/>
    <row r="528" s="1" customFormat="1" ht="16.5" customHeight="1"/>
    <row r="529" s="1" customFormat="1" ht="16.5" customHeight="1"/>
    <row r="530" s="1" customFormat="1" ht="16.5" customHeight="1"/>
    <row r="531" s="1" customFormat="1" ht="16.5" customHeight="1"/>
    <row r="532" s="1" customFormat="1" ht="16.5" customHeight="1"/>
    <row r="533" s="1" customFormat="1" ht="16.5" customHeight="1"/>
    <row r="534" s="1" customFormat="1" ht="16.5" customHeight="1"/>
    <row r="535" s="1" customFormat="1" ht="16.5" customHeight="1"/>
    <row r="536" s="1" customFormat="1" ht="16.5" customHeight="1"/>
    <row r="537" s="1" customFormat="1" ht="16.5" customHeight="1"/>
    <row r="538" s="1" customFormat="1" ht="16.5" customHeight="1"/>
    <row r="539" s="1" customFormat="1" ht="16.5" customHeight="1"/>
    <row r="540" s="1" customFormat="1" ht="16.5" customHeight="1"/>
    <row r="541" s="1" customFormat="1" ht="16.5" customHeight="1"/>
    <row r="542" s="1" customFormat="1" ht="16.5" customHeight="1"/>
    <row r="543" s="1" customFormat="1" ht="16.5" customHeight="1"/>
    <row r="544" s="1" customFormat="1" ht="16.5" customHeight="1"/>
    <row r="545" s="1" customFormat="1" ht="16.5" customHeight="1"/>
    <row r="546" s="1" customFormat="1" ht="16.5" customHeight="1"/>
    <row r="547" s="1" customFormat="1" ht="16.5" customHeight="1"/>
    <row r="548" s="1" customFormat="1" ht="16.5" customHeight="1"/>
    <row r="549" s="1" customFormat="1" ht="16.5" customHeight="1"/>
    <row r="550" s="1" customFormat="1" ht="16.5" customHeight="1"/>
    <row r="551" s="1" customFormat="1" ht="16.5" customHeight="1"/>
    <row r="552" s="1" customFormat="1" ht="16.5" customHeight="1"/>
    <row r="553" s="1" customFormat="1" ht="16.5" customHeight="1"/>
    <row r="554" s="1" customFormat="1" ht="16.5" customHeight="1"/>
    <row r="555" s="1" customFormat="1" ht="16.5" customHeight="1"/>
    <row r="556" s="1" customFormat="1" ht="16.5" customHeight="1"/>
    <row r="557" s="1" customFormat="1" ht="16.5" customHeight="1"/>
    <row r="558" s="1" customFormat="1" ht="16.5" customHeight="1"/>
    <row r="559" s="1" customFormat="1" ht="16.5" customHeight="1"/>
    <row r="560" s="1" customFormat="1" ht="16.5" customHeight="1"/>
    <row r="561" s="1" customFormat="1" ht="16.5" customHeight="1"/>
    <row r="562" s="1" customFormat="1" ht="16.5" customHeight="1"/>
    <row r="563" s="1" customFormat="1" ht="16.5" customHeight="1"/>
    <row r="564" s="1" customFormat="1" ht="16.5" customHeight="1"/>
    <row r="565" s="1" customFormat="1" ht="16.5" customHeight="1"/>
    <row r="566" s="1" customFormat="1" ht="16.5" customHeight="1"/>
    <row r="567" s="1" customFormat="1" ht="16.5" customHeight="1"/>
    <row r="568" s="1" customFormat="1" ht="16.5" customHeight="1"/>
    <row r="569" s="1" customFormat="1" ht="16.5" customHeight="1"/>
    <row r="570" s="1" customFormat="1" ht="16.5" customHeight="1"/>
    <row r="571" s="1" customFormat="1" ht="16.5" customHeight="1"/>
    <row r="572" s="1" customFormat="1" ht="16.5" customHeight="1"/>
    <row r="573" s="1" customFormat="1" ht="16.5" customHeight="1"/>
    <row r="574" s="1" customFormat="1" ht="16.5" customHeight="1"/>
    <row r="575" s="1" customFormat="1" ht="16.5" customHeight="1"/>
    <row r="576" s="1" customFormat="1" ht="16.5" customHeight="1"/>
    <row r="577" s="1" customFormat="1" ht="16.5" customHeight="1"/>
    <row r="578" s="1" customFormat="1" ht="16.5" customHeight="1"/>
    <row r="579" s="1" customFormat="1" ht="16.5" customHeight="1"/>
    <row r="580" s="1" customFormat="1" ht="16.5" customHeight="1"/>
    <row r="581" s="1" customFormat="1" ht="16.5" customHeight="1"/>
    <row r="582" s="1" customFormat="1" ht="16.5" customHeight="1"/>
    <row r="583" s="1" customFormat="1" ht="16.5" customHeight="1"/>
    <row r="584" s="1" customFormat="1" ht="16.5" customHeight="1"/>
    <row r="585" s="1" customFormat="1" ht="16.5" customHeight="1"/>
    <row r="586" s="1" customFormat="1" ht="16.5" customHeight="1"/>
    <row r="587" s="1" customFormat="1" ht="16.5" customHeight="1"/>
    <row r="588" s="1" customFormat="1" ht="16.5" customHeight="1"/>
    <row r="589" s="1" customFormat="1" ht="16.5" customHeight="1"/>
    <row r="590" s="1" customFormat="1" ht="16.5" customHeight="1"/>
    <row r="591" s="1" customFormat="1" ht="16.5" customHeight="1"/>
    <row r="592" s="1" customFormat="1" ht="16.5" customHeight="1"/>
    <row r="593" s="1" customFormat="1" ht="16.5" customHeight="1"/>
    <row r="594" s="1" customFormat="1" ht="16.5" customHeight="1"/>
    <row r="595" s="1" customFormat="1" ht="16.5" customHeight="1"/>
    <row r="596" s="1" customFormat="1" ht="16.5" customHeight="1"/>
    <row r="597" s="1" customFormat="1" ht="16.5" customHeight="1"/>
    <row r="598" s="1" customFormat="1" ht="16.5" customHeight="1"/>
    <row r="599" s="1" customFormat="1" ht="16.5" customHeight="1"/>
    <row r="600" s="1" customFormat="1" ht="16.5" customHeight="1"/>
    <row r="601" s="1" customFormat="1" ht="16.5" customHeight="1"/>
    <row r="602" s="1" customFormat="1" ht="16.5" customHeight="1"/>
    <row r="603" s="1" customFormat="1" ht="16.5" customHeight="1"/>
    <row r="604" s="1" customFormat="1" ht="16.5" customHeight="1"/>
    <row r="605" s="1" customFormat="1" ht="16.5" customHeight="1"/>
    <row r="606" s="1" customFormat="1" ht="16.5" customHeight="1"/>
    <row r="607" s="1" customFormat="1" ht="16.5" customHeight="1"/>
    <row r="608" s="1" customFormat="1" ht="16.5" customHeight="1"/>
    <row r="609" s="1" customFormat="1" ht="16.5" customHeight="1"/>
    <row r="610" s="1" customFormat="1" ht="16.5" customHeight="1"/>
    <row r="611" s="1" customFormat="1" ht="16.5" customHeight="1"/>
    <row r="612" s="1" customFormat="1" ht="16.5" customHeight="1"/>
    <row r="613" s="1" customFormat="1" ht="16.5" customHeight="1"/>
    <row r="614" s="1" customFormat="1" ht="16.5" customHeight="1"/>
    <row r="615" s="1" customFormat="1" ht="16.5" customHeight="1"/>
    <row r="616" s="1" customFormat="1" ht="16.5" customHeight="1"/>
    <row r="617" s="1" customFormat="1" ht="16.5" customHeight="1"/>
    <row r="618" s="1" customFormat="1" ht="16.5" customHeight="1"/>
    <row r="619" s="1" customFormat="1" ht="16.5" customHeight="1"/>
    <row r="620" s="1" customFormat="1" ht="16.5" customHeight="1"/>
    <row r="621" s="1" customFormat="1" ht="16.5" customHeight="1"/>
    <row r="622" s="1" customFormat="1" ht="16.5" customHeight="1"/>
    <row r="623" s="1" customFormat="1" ht="16.5" customHeight="1"/>
    <row r="624" s="1" customFormat="1" ht="16.5" customHeight="1"/>
    <row r="625" s="1" customFormat="1" ht="16.5" customHeight="1"/>
    <row r="626" s="1" customFormat="1" ht="16.5" customHeight="1"/>
    <row r="627" s="1" customFormat="1" ht="16.5" customHeight="1"/>
    <row r="628" s="1" customFormat="1" ht="16.5" customHeight="1"/>
    <row r="629" s="1" customFormat="1" ht="16.5" customHeight="1"/>
    <row r="630" s="1" customFormat="1" ht="16.5" customHeight="1"/>
    <row r="631" s="1" customFormat="1" ht="16.5" customHeight="1"/>
    <row r="632" s="1" customFormat="1" ht="16.5" customHeight="1"/>
    <row r="633" s="1" customFormat="1" ht="16.5" customHeight="1"/>
    <row r="634" s="1" customFormat="1" ht="16.5" customHeight="1"/>
    <row r="635" s="1" customFormat="1" ht="16.5" customHeight="1"/>
    <row r="636" s="1" customFormat="1" ht="16.5" customHeight="1"/>
    <row r="637" s="1" customFormat="1" ht="16.5" customHeight="1"/>
    <row r="638" s="1" customFormat="1" ht="16.5" customHeight="1"/>
    <row r="639" s="1" customFormat="1" ht="16.5" customHeight="1"/>
    <row r="640" s="1" customFormat="1" ht="16.5" customHeight="1"/>
    <row r="641" s="1" customFormat="1" ht="16.5" customHeight="1"/>
    <row r="642" s="1" customFormat="1" ht="16.5" customHeight="1"/>
    <row r="643" s="1" customFormat="1" ht="16.5" customHeight="1"/>
    <row r="644" s="1" customFormat="1" ht="16.5" customHeight="1"/>
    <row r="645" s="1" customFormat="1" ht="16.5" customHeight="1"/>
    <row r="646" s="1" customFormat="1" ht="16.5" customHeight="1"/>
    <row r="647" s="1" customFormat="1" ht="16.5" customHeight="1"/>
    <row r="648" s="1" customFormat="1" ht="16.5" customHeight="1"/>
    <row r="649" s="1" customFormat="1" ht="16.5" customHeight="1"/>
    <row r="650" s="1" customFormat="1" ht="16.5" customHeight="1"/>
    <row r="651" s="1" customFormat="1" ht="16.5" customHeight="1"/>
    <row r="652" s="1" customFormat="1" ht="16.5" customHeight="1"/>
    <row r="653" s="1" customFormat="1" ht="16.5" customHeight="1"/>
    <row r="654" s="1" customFormat="1" ht="16.5" customHeight="1"/>
    <row r="655" s="1" customFormat="1" ht="16.5" customHeight="1"/>
    <row r="656" s="1" customFormat="1" ht="16.5" customHeight="1"/>
    <row r="657" s="1" customFormat="1" ht="16.5" customHeight="1"/>
    <row r="658" s="1" customFormat="1" ht="16.5" customHeight="1"/>
    <row r="659" s="1" customFormat="1" ht="16.5" customHeight="1"/>
    <row r="660" s="1" customFormat="1" ht="16.5" customHeight="1"/>
    <row r="661" s="1" customFormat="1" ht="16.5" customHeight="1"/>
    <row r="662" s="1" customFormat="1" ht="16.5" customHeight="1"/>
    <row r="663" s="1" customFormat="1" ht="16.5" customHeight="1"/>
    <row r="664" s="1" customFormat="1" ht="16.5" customHeight="1"/>
    <row r="665" s="1" customFormat="1" ht="16.5" customHeight="1"/>
    <row r="666" s="1" customFormat="1" ht="16.5" customHeight="1"/>
    <row r="667" s="1" customFormat="1" ht="16.5" customHeight="1"/>
    <row r="668" s="1" customFormat="1" ht="16.5" customHeight="1"/>
    <row r="669" s="1" customFormat="1" ht="16.5" customHeight="1"/>
    <row r="670" s="1" customFormat="1" ht="16.5" customHeight="1"/>
    <row r="671" s="1" customFormat="1" ht="16.5" customHeight="1"/>
    <row r="672" s="1" customFormat="1" ht="16.5" customHeight="1"/>
    <row r="673" s="1" customFormat="1" ht="16.5" customHeight="1"/>
    <row r="674" s="1" customFormat="1" ht="16.5" customHeight="1"/>
    <row r="675" s="1" customFormat="1" ht="16.5" customHeight="1"/>
    <row r="676" s="1" customFormat="1" ht="16.5" customHeight="1"/>
    <row r="677" s="1" customFormat="1" ht="16.5" customHeight="1"/>
    <row r="678" s="1" customFormat="1" ht="16.5" customHeight="1"/>
    <row r="679" s="1" customFormat="1" ht="16.5" customHeight="1"/>
    <row r="680" s="1" customFormat="1" ht="16.5" customHeight="1"/>
    <row r="681" s="1" customFormat="1" ht="16.5" customHeight="1"/>
    <row r="682" s="1" customFormat="1" ht="16.5" customHeight="1"/>
    <row r="683" s="1" customFormat="1" ht="16.5" customHeight="1"/>
    <row r="684" s="1" customFormat="1" ht="16.5" customHeight="1"/>
    <row r="685" s="1" customFormat="1" ht="16.5" customHeight="1"/>
    <row r="686" s="1" customFormat="1" ht="16.5" customHeight="1"/>
    <row r="687" s="1" customFormat="1" ht="16.5" customHeight="1"/>
    <row r="688" s="1" customFormat="1" ht="16.5" customHeight="1"/>
    <row r="689" s="1" customFormat="1" ht="16.5" customHeight="1"/>
    <row r="690" s="1" customFormat="1" ht="16.5" customHeight="1"/>
    <row r="691" s="1" customFormat="1" ht="16.5" customHeight="1"/>
    <row r="692" s="1" customFormat="1" ht="16.5" customHeight="1"/>
    <row r="693" s="1" customFormat="1" ht="16.5" customHeight="1"/>
    <row r="694" s="1" customFormat="1" ht="16.5" customHeight="1"/>
    <row r="695" s="1" customFormat="1" ht="16.5" customHeight="1"/>
    <row r="696" s="1" customFormat="1" ht="16.5" customHeight="1"/>
    <row r="697" s="1" customFormat="1" ht="16.5" customHeight="1"/>
    <row r="698" s="1" customFormat="1" ht="16.5" customHeight="1"/>
    <row r="699" s="1" customFormat="1" ht="16.5" customHeight="1"/>
    <row r="700" s="1" customFormat="1" ht="16.5" customHeight="1"/>
    <row r="701" s="1" customFormat="1" ht="16.5" customHeight="1"/>
    <row r="702" s="1" customFormat="1" ht="16.5" customHeight="1"/>
    <row r="703" s="1" customFormat="1" ht="16.5" customHeight="1"/>
    <row r="704" s="1" customFormat="1" ht="16.5" customHeight="1"/>
    <row r="705" s="1" customFormat="1" ht="16.5" customHeight="1"/>
    <row r="706" s="1" customFormat="1" ht="16.5" customHeight="1"/>
    <row r="707" s="1" customFormat="1" ht="16.5" customHeight="1"/>
    <row r="708" s="1" customFormat="1" ht="16.5" customHeight="1"/>
    <row r="709" s="1" customFormat="1" ht="16.5" customHeight="1"/>
    <row r="710" s="1" customFormat="1" ht="16.5" customHeight="1"/>
    <row r="711" s="1" customFormat="1" ht="16.5" customHeight="1"/>
    <row r="712" s="1" customFormat="1" ht="16.5" customHeight="1"/>
    <row r="713" s="1" customFormat="1" ht="16.5" customHeight="1"/>
    <row r="714" s="1" customFormat="1" ht="16.5" customHeight="1"/>
    <row r="715" s="1" customFormat="1" ht="16.5" customHeight="1"/>
    <row r="716" s="1" customFormat="1" ht="16.5" customHeight="1"/>
    <row r="717" s="1" customFormat="1" ht="16.5" customHeight="1"/>
    <row r="718" s="1" customFormat="1" ht="16.5" customHeight="1"/>
    <row r="719" s="1" customFormat="1" ht="16.5" customHeight="1"/>
    <row r="720" s="1" customFormat="1" ht="16.5" customHeight="1"/>
    <row r="721" s="1" customFormat="1" ht="16.5" customHeight="1"/>
    <row r="722" s="1" customFormat="1" ht="16.5" customHeight="1"/>
    <row r="723" s="1" customFormat="1" ht="16.5" customHeight="1"/>
    <row r="724" s="1" customFormat="1" ht="16.5" customHeight="1"/>
    <row r="725" s="1" customFormat="1" ht="16.5" customHeight="1"/>
    <row r="726" s="1" customFormat="1" ht="16.5" customHeight="1"/>
    <row r="727" s="1" customFormat="1" ht="16.5" customHeight="1"/>
    <row r="728" s="1" customFormat="1" ht="16.5" customHeight="1"/>
    <row r="729" s="1" customFormat="1" ht="16.5" customHeight="1"/>
    <row r="730" s="1" customFormat="1" ht="16.5" customHeight="1"/>
    <row r="731" s="1" customFormat="1" ht="16.5" customHeight="1"/>
    <row r="732" s="1" customFormat="1" ht="16.5" customHeight="1"/>
    <row r="733" s="1" customFormat="1" ht="16.5" customHeight="1"/>
    <row r="734" s="1" customFormat="1" ht="16.5" customHeight="1"/>
    <row r="735" s="1" customFormat="1" ht="16.5" customHeight="1"/>
    <row r="736" s="1" customFormat="1" ht="16.5" customHeight="1"/>
    <row r="737" s="1" customFormat="1" ht="16.5" customHeight="1"/>
    <row r="738" s="1" customFormat="1" ht="16.5" customHeight="1"/>
    <row r="739" s="1" customFormat="1" ht="16.5" customHeight="1"/>
    <row r="740" s="1" customFormat="1" ht="16.5" customHeight="1"/>
    <row r="741" s="1" customFormat="1" ht="16.5" customHeight="1"/>
    <row r="742" s="1" customFormat="1" ht="16.5" customHeight="1"/>
    <row r="743" s="1" customFormat="1" ht="16.5" customHeight="1"/>
    <row r="744" s="1" customFormat="1" ht="16.5" customHeight="1"/>
    <row r="745" s="1" customFormat="1" ht="16.5" customHeight="1"/>
    <row r="746" s="1" customFormat="1" ht="16.5" customHeight="1"/>
    <row r="747" s="1" customFormat="1" ht="16.5" customHeight="1"/>
    <row r="748" s="1" customFormat="1" ht="16.5" customHeight="1"/>
    <row r="749" s="1" customFormat="1" ht="16.5" customHeight="1"/>
    <row r="750" s="1" customFormat="1" ht="16.5" customHeight="1"/>
    <row r="751" s="1" customFormat="1" ht="16.5" customHeight="1"/>
    <row r="752" s="1" customFormat="1" ht="16.5" customHeight="1"/>
    <row r="753" s="1" customFormat="1" ht="16.5" customHeight="1"/>
    <row r="754" s="1" customFormat="1" ht="16.5" customHeight="1"/>
    <row r="755" s="1" customFormat="1" ht="16.5" customHeight="1"/>
    <row r="756" s="1" customFormat="1" ht="16.5" customHeight="1"/>
    <row r="757" s="1" customFormat="1" ht="16.5" customHeight="1"/>
    <row r="758" s="1" customFormat="1" ht="16.5" customHeight="1"/>
    <row r="759" s="1" customFormat="1" ht="16.5" customHeight="1"/>
    <row r="760" s="1" customFormat="1" ht="16.5" customHeight="1"/>
    <row r="761" s="1" customFormat="1" ht="16.5" customHeight="1"/>
    <row r="762" s="1" customFormat="1" ht="16.5" customHeight="1"/>
    <row r="763" s="1" customFormat="1" ht="16.5" customHeight="1"/>
    <row r="764" s="1" customFormat="1" ht="16.5" customHeight="1"/>
    <row r="765" s="1" customFormat="1" ht="16.5" customHeight="1"/>
    <row r="766" s="1" customFormat="1" ht="16.5" customHeight="1"/>
    <row r="767" s="1" customFormat="1" ht="16.5" customHeight="1"/>
    <row r="768" s="1" customFormat="1" ht="16.5" customHeight="1"/>
    <row r="769" s="1" customFormat="1" ht="16.5" customHeight="1"/>
    <row r="770" s="1" customFormat="1" ht="16.5" customHeight="1"/>
    <row r="771" s="1" customFormat="1" ht="16.5" customHeight="1"/>
    <row r="772" s="1" customFormat="1" ht="16.5" customHeight="1"/>
    <row r="773" s="1" customFormat="1" ht="16.5" customHeight="1"/>
    <row r="774" s="1" customFormat="1" ht="16.5" customHeight="1"/>
    <row r="775" s="1" customFormat="1" ht="16.5" customHeight="1"/>
    <row r="776" s="1" customFormat="1" ht="16.5" customHeight="1"/>
    <row r="777" s="1" customFormat="1" ht="16.5" customHeight="1"/>
    <row r="778" s="1" customFormat="1" ht="16.5" customHeight="1"/>
    <row r="779" s="1" customFormat="1" ht="16.5" customHeight="1"/>
    <row r="780" s="1" customFormat="1" ht="16.5" customHeight="1"/>
    <row r="781" s="1" customFormat="1" ht="16.5" customHeight="1"/>
    <row r="782" s="1" customFormat="1" ht="16.5" customHeight="1"/>
    <row r="783" s="1" customFormat="1" ht="16.5" customHeight="1"/>
    <row r="784" s="1" customFormat="1" ht="16.5" customHeight="1"/>
    <row r="785" s="1" customFormat="1" ht="16.5" customHeight="1"/>
    <row r="786" s="1" customFormat="1" ht="16.5" customHeight="1"/>
    <row r="787" s="1" customFormat="1" ht="16.5" customHeight="1"/>
    <row r="788" s="1" customFormat="1" ht="16.5" customHeight="1"/>
    <row r="789" s="1" customFormat="1" ht="16.5" customHeight="1"/>
    <row r="790" s="1" customFormat="1" ht="16.5" customHeight="1"/>
    <row r="791" s="1" customFormat="1" ht="16.5" customHeight="1"/>
    <row r="792" s="1" customFormat="1" ht="16.5" customHeight="1"/>
    <row r="793" s="1" customFormat="1" ht="16.5" customHeight="1"/>
    <row r="794" s="1" customFormat="1" ht="16.5" customHeight="1"/>
    <row r="795" s="1" customFormat="1" ht="16.5" customHeight="1"/>
    <row r="796" s="1" customFormat="1" ht="16.5" customHeight="1"/>
    <row r="797" s="1" customFormat="1" ht="16.5" customHeight="1"/>
    <row r="798" s="1" customFormat="1" ht="16.5" customHeight="1"/>
    <row r="799" s="1" customFormat="1" ht="16.5" customHeight="1"/>
    <row r="800" s="1" customFormat="1" ht="16.5" customHeight="1"/>
    <row r="801" s="1" customFormat="1" ht="16.5" customHeight="1"/>
    <row r="802" s="1" customFormat="1" ht="16.5" customHeight="1"/>
    <row r="803" s="1" customFormat="1" ht="16.5" customHeight="1"/>
    <row r="804" s="1" customFormat="1" ht="16.5" customHeight="1"/>
    <row r="805" s="1" customFormat="1" ht="16.5" customHeight="1"/>
    <row r="806" s="1" customFormat="1" ht="16.5" customHeight="1"/>
    <row r="807" s="1" customFormat="1" ht="16.5" customHeight="1"/>
    <row r="808" s="1" customFormat="1" ht="16.5" customHeight="1"/>
    <row r="809" s="1" customFormat="1" ht="16.5" customHeight="1"/>
    <row r="810" s="1" customFormat="1" ht="16.5" customHeight="1"/>
    <row r="811" s="1" customFormat="1" ht="16.5" customHeight="1"/>
    <row r="812" s="1" customFormat="1" ht="16.5" customHeight="1"/>
    <row r="813" s="1" customFormat="1" ht="16.5" customHeight="1"/>
    <row r="814" s="1" customFormat="1" ht="16.5" customHeight="1"/>
    <row r="815" s="1" customFormat="1" ht="16.5" customHeight="1"/>
    <row r="816" s="1" customFormat="1" ht="16.5" customHeight="1"/>
    <row r="817" s="1" customFormat="1" ht="16.5" customHeight="1"/>
    <row r="818" s="1" customFormat="1" ht="16.5" customHeight="1"/>
    <row r="819" s="1" customFormat="1" ht="16.5" customHeight="1"/>
    <row r="820" s="1" customFormat="1" ht="16.5" customHeight="1"/>
    <row r="821" s="1" customFormat="1" ht="16.5" customHeight="1"/>
    <row r="822" s="1" customFormat="1" ht="16.5" customHeight="1"/>
    <row r="823" s="1" customFormat="1" ht="16.5" customHeight="1"/>
    <row r="824" s="1" customFormat="1" ht="16.5" customHeight="1"/>
    <row r="825" s="1" customFormat="1" ht="16.5" customHeight="1"/>
    <row r="826" s="1" customFormat="1" ht="16.5" customHeight="1"/>
    <row r="827" s="1" customFormat="1" ht="16.5" customHeight="1"/>
    <row r="828" s="1" customFormat="1" ht="16.5" customHeight="1"/>
    <row r="829" s="1" customFormat="1" ht="16.5" customHeight="1"/>
    <row r="830" s="1" customFormat="1" ht="16.5" customHeight="1"/>
    <row r="831" s="1" customFormat="1" ht="16.5" customHeight="1"/>
    <row r="832" s="1" customFormat="1" ht="16.5" customHeight="1"/>
    <row r="833" s="1" customFormat="1" ht="16.5" customHeight="1"/>
    <row r="834" s="1" customFormat="1" ht="16.5" customHeight="1"/>
    <row r="835" s="1" customFormat="1" ht="16.5" customHeight="1"/>
    <row r="836" s="1" customFormat="1" ht="16.5" customHeight="1"/>
    <row r="837" s="1" customFormat="1" ht="16.5" customHeight="1"/>
    <row r="838" s="1" customFormat="1" ht="16.5" customHeight="1"/>
    <row r="839" s="1" customFormat="1" ht="16.5" customHeight="1"/>
    <row r="840" s="1" customFormat="1" ht="16.5" customHeight="1"/>
    <row r="841" s="1" customFormat="1" ht="16.5" customHeight="1"/>
    <row r="842" s="1" customFormat="1" ht="16.5" customHeight="1"/>
    <row r="843" s="1" customFormat="1" ht="16.5" customHeight="1"/>
    <row r="844" s="1" customFormat="1" ht="16.5" customHeight="1"/>
    <row r="845" s="1" customFormat="1" ht="16.5" customHeight="1"/>
    <row r="846" s="1" customFormat="1" ht="16.5" customHeight="1"/>
    <row r="847" s="1" customFormat="1" ht="16.5" customHeight="1"/>
    <row r="848" s="1" customFormat="1" ht="16.5" customHeight="1"/>
    <row r="849" s="1" customFormat="1" ht="16.5" customHeight="1"/>
    <row r="850" s="1" customFormat="1" ht="16.5" customHeight="1"/>
    <row r="851" s="1" customFormat="1" ht="16.5" customHeight="1"/>
    <row r="852" s="1" customFormat="1" ht="16.5" customHeight="1"/>
    <row r="853" s="1" customFormat="1" ht="16.5" customHeight="1"/>
    <row r="854" s="1" customFormat="1" ht="16.5" customHeight="1"/>
    <row r="855" s="1" customFormat="1" ht="16.5" customHeight="1"/>
    <row r="856" s="1" customFormat="1" ht="16.5" customHeight="1"/>
    <row r="857" s="1" customFormat="1" ht="16.5" customHeight="1"/>
    <row r="858" s="1" customFormat="1" ht="16.5" customHeight="1"/>
    <row r="859" s="1" customFormat="1" ht="16.5" customHeight="1"/>
    <row r="860" s="1" customFormat="1" ht="16.5" customHeight="1"/>
    <row r="861" s="1" customFormat="1" ht="16.5" customHeight="1"/>
    <row r="862" s="1" customFormat="1" ht="16.5" customHeight="1"/>
    <row r="863" s="1" customFormat="1" ht="16.5" customHeight="1"/>
    <row r="864" s="1" customFormat="1" ht="16.5" customHeight="1"/>
    <row r="865" s="1" customFormat="1" ht="16.5" customHeight="1"/>
    <row r="866" s="1" customFormat="1" ht="16.5" customHeight="1"/>
    <row r="867" s="1" customFormat="1" ht="16.5" customHeight="1"/>
    <row r="868" s="1" customFormat="1" ht="16.5" customHeight="1"/>
    <row r="869" s="1" customFormat="1" ht="16.5" customHeight="1"/>
    <row r="870" s="1" customFormat="1" ht="16.5" customHeight="1"/>
    <row r="871" s="1" customFormat="1" ht="16.5" customHeight="1"/>
    <row r="872" s="1" customFormat="1" ht="16.5" customHeight="1"/>
    <row r="873" s="1" customFormat="1" ht="16.5" customHeight="1"/>
    <row r="874" s="1" customFormat="1" ht="16.5" customHeight="1"/>
    <row r="875" s="1" customFormat="1" ht="16.5" customHeight="1"/>
    <row r="876" s="1" customFormat="1" ht="16.5" customHeight="1"/>
    <row r="877" s="1" customFormat="1" ht="16.5" customHeight="1"/>
    <row r="878" s="1" customFormat="1" ht="16.5" customHeight="1"/>
    <row r="879" s="1" customFormat="1" ht="16.5" customHeight="1"/>
    <row r="880" s="1" customFormat="1" ht="16.5" customHeight="1"/>
    <row r="881" s="1" customFormat="1" ht="16.5" customHeight="1"/>
    <row r="882" s="1" customFormat="1" ht="16.5" customHeight="1"/>
    <row r="883" s="1" customFormat="1" ht="16.5" customHeight="1"/>
    <row r="884" s="1" customFormat="1" ht="16.5" customHeight="1"/>
    <row r="885" s="1" customFormat="1" ht="16.5" customHeight="1"/>
    <row r="886" s="1" customFormat="1" ht="16.5" customHeight="1"/>
    <row r="887" s="1" customFormat="1" ht="16.5" customHeight="1"/>
    <row r="888" s="1" customFormat="1" ht="16.5" customHeight="1"/>
    <row r="889" s="1" customFormat="1" ht="16.5" customHeight="1"/>
    <row r="890" s="1" customFormat="1" ht="16.5" customHeight="1"/>
    <row r="891" s="1" customFormat="1" ht="16.5" customHeight="1"/>
    <row r="892" s="1" customFormat="1" ht="16.5" customHeight="1"/>
    <row r="893" s="1" customFormat="1" ht="16.5" customHeight="1"/>
    <row r="894" s="1" customFormat="1" ht="16.5" customHeight="1"/>
    <row r="895" s="1" customFormat="1" ht="16.5" customHeight="1"/>
    <row r="896" s="1" customFormat="1" ht="16.5" customHeight="1"/>
    <row r="897" s="1" customFormat="1" ht="16.5" customHeight="1"/>
    <row r="898" s="1" customFormat="1" ht="16.5" customHeight="1"/>
    <row r="899" s="1" customFormat="1" ht="16.5" customHeight="1"/>
    <row r="900" s="1" customFormat="1" ht="16.5" customHeight="1"/>
    <row r="901" s="1" customFormat="1" ht="16.5" customHeight="1"/>
    <row r="902" s="1" customFormat="1" ht="16.5" customHeight="1"/>
    <row r="903" s="1" customFormat="1" ht="16.5" customHeight="1"/>
    <row r="904" s="1" customFormat="1" ht="16.5" customHeight="1"/>
    <row r="905" s="1" customFormat="1" ht="16.5" customHeight="1"/>
    <row r="906" s="1" customFormat="1" ht="16.5" customHeight="1"/>
    <row r="907" s="1" customFormat="1" ht="16.5" customHeight="1"/>
    <row r="908" s="1" customFormat="1" ht="16.5" customHeight="1"/>
    <row r="909" s="1" customFormat="1" ht="16.5" customHeight="1"/>
    <row r="910" s="1" customFormat="1" ht="16.5" customHeight="1"/>
    <row r="911" s="1" customFormat="1" ht="16.5" customHeight="1"/>
    <row r="912" s="1" customFormat="1" ht="16.5" customHeight="1"/>
    <row r="913" s="1" customFormat="1" ht="16.5" customHeight="1"/>
    <row r="914" s="1" customFormat="1" ht="16.5" customHeight="1"/>
    <row r="915" s="1" customFormat="1" ht="16.5" customHeight="1"/>
    <row r="916" s="1" customFormat="1" ht="16.5" customHeight="1"/>
    <row r="917" s="1" customFormat="1" ht="16.5" customHeight="1"/>
    <row r="918" s="1" customFormat="1" ht="16.5" customHeight="1"/>
    <row r="919" s="1" customFormat="1" ht="16.5" customHeight="1"/>
    <row r="920" s="1" customFormat="1" ht="16.5" customHeight="1"/>
    <row r="921" s="1" customFormat="1" ht="16.5" customHeight="1"/>
    <row r="922" s="1" customFormat="1" ht="16.5" customHeight="1"/>
    <row r="923" s="1" customFormat="1" ht="16.5" customHeight="1"/>
    <row r="924" s="1" customFormat="1" ht="16.5" customHeight="1"/>
    <row r="925" s="1" customFormat="1" ht="16.5" customHeight="1"/>
    <row r="926" s="1" customFormat="1" ht="16.5" customHeight="1"/>
    <row r="927" s="1" customFormat="1" ht="16.5" customHeight="1"/>
    <row r="928" s="1" customFormat="1" ht="16.5" customHeight="1"/>
    <row r="929" s="1" customFormat="1" ht="16.5" customHeight="1"/>
    <row r="930" s="1" customFormat="1" ht="16.5" customHeight="1"/>
    <row r="931" s="1" customFormat="1" ht="16.5" customHeight="1"/>
    <row r="932" s="1" customFormat="1" ht="16.5" customHeight="1"/>
    <row r="933" s="1" customFormat="1" ht="16.5" customHeight="1"/>
    <row r="934" s="1" customFormat="1" ht="16.5" customHeight="1"/>
    <row r="935" s="1" customFormat="1" ht="16.5" customHeight="1"/>
    <row r="936" s="1" customFormat="1" ht="16.5" customHeight="1"/>
    <row r="937" s="1" customFormat="1" ht="16.5" customHeight="1"/>
    <row r="938" s="1" customFormat="1" ht="16.5" customHeight="1"/>
    <row r="939" s="1" customFormat="1" ht="16.5" customHeight="1"/>
    <row r="940" s="1" customFormat="1" ht="16.5" customHeight="1"/>
    <row r="941" s="1" customFormat="1" ht="16.5" customHeight="1"/>
    <row r="942" s="1" customFormat="1" ht="16.5" customHeight="1"/>
    <row r="943" s="1" customFormat="1" ht="16.5" customHeight="1"/>
    <row r="944" s="1" customFormat="1" ht="16.5" customHeight="1"/>
    <row r="945" s="1" customFormat="1" ht="16.5" customHeight="1"/>
    <row r="946" s="1" customFormat="1" ht="16.5" customHeight="1"/>
    <row r="947" s="1" customFormat="1" ht="16.5" customHeight="1"/>
    <row r="948" s="1" customFormat="1" ht="16.5" customHeight="1"/>
    <row r="949" s="1" customFormat="1" ht="16.5" customHeight="1"/>
    <row r="950" s="1" customFormat="1" ht="16.5" customHeight="1"/>
    <row r="951" s="1" customFormat="1" ht="16.5" customHeight="1"/>
    <row r="952" s="1" customFormat="1" ht="16.5" customHeight="1"/>
    <row r="953" s="1" customFormat="1" ht="16.5" customHeight="1"/>
    <row r="954" s="1" customFormat="1" ht="16.5" customHeight="1"/>
    <row r="955" s="1" customFormat="1" ht="16.5" customHeight="1"/>
    <row r="956" s="1" customFormat="1" ht="16.5" customHeight="1"/>
    <row r="957" s="1" customFormat="1" ht="16.5" customHeight="1"/>
    <row r="958" s="1" customFormat="1" ht="16.5" customHeight="1"/>
    <row r="959" s="1" customFormat="1" ht="16.5" customHeight="1"/>
    <row r="960" s="1" customFormat="1" ht="16.5" customHeight="1"/>
    <row r="961" s="1" customFormat="1" ht="16.5" customHeight="1"/>
    <row r="962" s="1" customFormat="1" ht="16.5" customHeight="1"/>
    <row r="963" s="1" customFormat="1" ht="16.5" customHeight="1"/>
    <row r="964" s="1" customFormat="1" ht="16.5" customHeight="1"/>
    <row r="965" s="1" customFormat="1" ht="16.5" customHeight="1"/>
    <row r="966" s="1" customFormat="1" ht="16.5" customHeight="1"/>
    <row r="967" s="1" customFormat="1" ht="16.5" customHeight="1"/>
    <row r="968" s="1" customFormat="1" ht="16.5" customHeight="1"/>
    <row r="969" s="1" customFormat="1" ht="16.5" customHeight="1"/>
    <row r="970" s="1" customFormat="1" ht="16.5" customHeight="1"/>
    <row r="971" s="1" customFormat="1" ht="16.5" customHeight="1"/>
    <row r="972" s="1" customFormat="1" ht="16.5" customHeight="1"/>
    <row r="973" s="1" customFormat="1" ht="16.5" customHeight="1"/>
    <row r="974" s="1" customFormat="1" ht="16.5" customHeight="1"/>
    <row r="975" s="1" customFormat="1" ht="16.5" customHeight="1"/>
    <row r="976" s="1" customFormat="1" ht="16.5" customHeight="1"/>
    <row r="977" s="1" customFormat="1" ht="16.5" customHeight="1"/>
    <row r="978" s="1" customFormat="1" ht="16.5" customHeight="1"/>
    <row r="979" s="1" customFormat="1" ht="16.5" customHeight="1"/>
    <row r="980" s="1" customFormat="1" ht="16.5" customHeight="1"/>
    <row r="981" s="1" customFormat="1" ht="16.5" customHeight="1"/>
    <row r="982" s="1" customFormat="1" ht="16.5" customHeight="1"/>
    <row r="983" s="1" customFormat="1" ht="16.5" customHeight="1"/>
    <row r="984" s="1" customFormat="1" ht="16.5" customHeight="1"/>
    <row r="985" s="1" customFormat="1" ht="16.5" customHeight="1"/>
    <row r="986" s="1" customFormat="1" ht="16.5" customHeight="1"/>
    <row r="987" s="1" customFormat="1" ht="16.5" customHeight="1"/>
    <row r="988" s="1" customFormat="1" ht="16.5" customHeight="1"/>
    <row r="989" s="1" customFormat="1" ht="16.5" customHeight="1"/>
    <row r="990" s="1" customFormat="1" ht="16.5" customHeight="1"/>
    <row r="991" s="1" customFormat="1" ht="16.5" customHeight="1"/>
    <row r="992" s="1" customFormat="1" ht="16.5" customHeight="1"/>
    <row r="993" s="1" customFormat="1" ht="16.5" customHeight="1"/>
    <row r="994" s="1" customFormat="1" ht="16.5" customHeight="1"/>
    <row r="995" s="1" customFormat="1" ht="16.5" customHeight="1"/>
    <row r="996" s="1" customFormat="1" ht="16.5" customHeight="1"/>
    <row r="997" s="1" customFormat="1" ht="16.5" customHeight="1"/>
    <row r="998" s="1" customFormat="1" ht="16.5" customHeight="1"/>
    <row r="999" s="1" customFormat="1" ht="16.5" customHeight="1"/>
    <row r="1000" s="1" customFormat="1" ht="16.5" customHeight="1"/>
    <row r="1001" s="1" customFormat="1" ht="16.5" customHeight="1"/>
    <row r="1002" s="1" customFormat="1" ht="16.5" customHeight="1"/>
    <row r="1003" s="1" customFormat="1" ht="16.5" customHeight="1"/>
    <row r="1004" s="1" customFormat="1" ht="16.5" customHeight="1"/>
    <row r="1005" s="1" customFormat="1" ht="16.5" customHeight="1"/>
    <row r="1006" s="1" customFormat="1" ht="16.5" customHeight="1"/>
    <row r="1007" s="1" customFormat="1" ht="16.5" customHeight="1"/>
    <row r="1008" s="1" customFormat="1" ht="16.5" customHeight="1"/>
    <row r="1009" s="1" customFormat="1" ht="16.5" customHeight="1"/>
    <row r="1010" s="1" customFormat="1" ht="16.5" customHeight="1"/>
    <row r="1011" s="1" customFormat="1" ht="16.5" customHeight="1"/>
    <row r="1012" s="1" customFormat="1" ht="16.5" customHeight="1"/>
    <row r="1013" s="1" customFormat="1" ht="16.5" customHeight="1"/>
    <row r="1014" s="1" customFormat="1" ht="16.5" customHeight="1"/>
    <row r="1015" s="1" customFormat="1" ht="16.5" customHeight="1"/>
    <row r="1016" s="1" customFormat="1" ht="16.5" customHeight="1"/>
    <row r="1017" s="1" customFormat="1" ht="16.5" customHeight="1"/>
    <row r="1018" s="1" customFormat="1" ht="16.5" customHeight="1"/>
    <row r="1019" s="1" customFormat="1" ht="16.5" customHeight="1"/>
    <row r="1020" s="1" customFormat="1" ht="16.5" customHeight="1"/>
    <row r="1021" s="1" customFormat="1" ht="16.5" customHeight="1"/>
    <row r="1022" s="1" customFormat="1" ht="16.5" customHeight="1"/>
    <row r="1023" s="1" customFormat="1" ht="16.5" customHeight="1"/>
    <row r="1024" s="1" customFormat="1" ht="16.5" customHeight="1"/>
    <row r="1025" s="1" customFormat="1" ht="16.5" customHeight="1"/>
    <row r="1026" s="1" customFormat="1" ht="16.5" customHeight="1"/>
    <row r="1027" s="1" customFormat="1" ht="16.5" customHeight="1"/>
    <row r="1028" s="1" customFormat="1" ht="16.5" customHeight="1"/>
    <row r="1029" s="1" customFormat="1" ht="16.5" customHeight="1"/>
    <row r="1030" s="1" customFormat="1" ht="16.5" customHeight="1"/>
    <row r="1031" s="1" customFormat="1" ht="16.5" customHeight="1"/>
    <row r="1032" s="1" customFormat="1" ht="16.5" customHeight="1"/>
    <row r="1033" s="1" customFormat="1" ht="16.5" customHeight="1"/>
    <row r="1034" s="1" customFormat="1" ht="16.5" customHeight="1"/>
    <row r="1035" s="1" customFormat="1" ht="16.5" customHeight="1"/>
    <row r="1036" s="1" customFormat="1" ht="16.5" customHeight="1"/>
    <row r="1037" s="1" customFormat="1" ht="16.5" customHeight="1"/>
    <row r="1038" s="1" customFormat="1" ht="16.5" customHeight="1"/>
    <row r="1039" s="1" customFormat="1" ht="16.5" customHeight="1"/>
    <row r="1040" s="1" customFormat="1" ht="16.5" customHeight="1"/>
    <row r="1041" s="1" customFormat="1" ht="16.5" customHeight="1"/>
    <row r="1042" s="1" customFormat="1" ht="16.5" customHeight="1"/>
    <row r="1043" s="1" customFormat="1" ht="16.5" customHeight="1"/>
    <row r="1044" s="1" customFormat="1" ht="16.5" customHeight="1"/>
    <row r="1045" s="1" customFormat="1" ht="16.5" customHeight="1"/>
    <row r="1046" s="1" customFormat="1" ht="16.5" customHeight="1"/>
    <row r="1047" s="1" customFormat="1" ht="16.5" customHeight="1"/>
    <row r="1048" s="1" customFormat="1" ht="16.5" customHeight="1"/>
    <row r="1049" s="1" customFormat="1" ht="16.5" customHeight="1"/>
    <row r="1050" s="1" customFormat="1" ht="16.5" customHeight="1"/>
    <row r="1051" s="1" customFormat="1" ht="16.5" customHeight="1"/>
    <row r="1052" s="1" customFormat="1" ht="16.5" customHeight="1"/>
    <row r="1053" s="1" customFormat="1" ht="16.5" customHeight="1"/>
    <row r="1054" s="1" customFormat="1" ht="16.5" customHeight="1"/>
    <row r="1055" s="1" customFormat="1" ht="16.5" customHeight="1"/>
    <row r="1056" s="1" customFormat="1" ht="16.5" customHeight="1"/>
    <row r="1057" s="1" customFormat="1" ht="16.5" customHeight="1"/>
    <row r="1058" s="1" customFormat="1" ht="16.5" customHeight="1"/>
    <row r="1059" s="1" customFormat="1" ht="16.5" customHeight="1"/>
    <row r="1060" s="1" customFormat="1" ht="16.5" customHeight="1"/>
    <row r="1061" s="1" customFormat="1" ht="16.5" customHeight="1"/>
    <row r="1062" s="1" customFormat="1" ht="16.5" customHeight="1"/>
    <row r="1063" s="1" customFormat="1" ht="16.5" customHeight="1"/>
    <row r="1064" s="1" customFormat="1" ht="16.5" customHeight="1"/>
    <row r="1065" s="1" customFormat="1" ht="16.5" customHeight="1"/>
    <row r="1066" s="1" customFormat="1" ht="16.5" customHeight="1"/>
    <row r="1067" s="1" customFormat="1" ht="16.5" customHeight="1"/>
    <row r="1068" s="1" customFormat="1" ht="16.5" customHeight="1"/>
    <row r="1069" s="1" customFormat="1" ht="16.5" customHeight="1"/>
    <row r="1070" s="1" customFormat="1" ht="16.5" customHeight="1"/>
    <row r="1071" s="1" customFormat="1" ht="16.5" customHeight="1"/>
    <row r="1072" s="1" customFormat="1" ht="16.5" customHeight="1"/>
    <row r="1073" s="1" customFormat="1" ht="16.5" customHeight="1"/>
    <row r="1074" s="1" customFormat="1" ht="16.5" customHeight="1"/>
    <row r="1075" s="1" customFormat="1" ht="16.5" customHeight="1"/>
    <row r="1076" s="1" customFormat="1" ht="16.5" customHeight="1"/>
    <row r="1077" s="1" customFormat="1" ht="16.5" customHeight="1"/>
    <row r="1078" s="1" customFormat="1" ht="16.5" customHeight="1"/>
    <row r="1079" s="1" customFormat="1" ht="16.5" customHeight="1"/>
    <row r="1080" s="1" customFormat="1" ht="16.5" customHeight="1"/>
    <row r="1081" s="1" customFormat="1" ht="16.5" customHeight="1"/>
    <row r="1082" s="1" customFormat="1" ht="16.5" customHeight="1"/>
    <row r="1083" s="1" customFormat="1" ht="16.5" customHeight="1"/>
    <row r="1084" s="1" customFormat="1" ht="16.5" customHeight="1"/>
    <row r="1085" s="1" customFormat="1" ht="16.5" customHeight="1"/>
    <row r="1086" s="1" customFormat="1" ht="16.5" customHeight="1"/>
    <row r="1087" s="1" customFormat="1" ht="16.5" customHeight="1"/>
    <row r="1088" s="1" customFormat="1" ht="16.5" customHeight="1"/>
    <row r="1089" s="1" customFormat="1" ht="16.5" customHeight="1"/>
    <row r="1090" s="1" customFormat="1" ht="16.5" customHeight="1"/>
    <row r="1091" s="1" customFormat="1" ht="16.5" customHeight="1"/>
    <row r="1092" s="1" customFormat="1" ht="16.5" customHeight="1"/>
    <row r="1093" s="1" customFormat="1" ht="16.5" customHeight="1"/>
    <row r="1094" s="1" customFormat="1" ht="16.5" customHeight="1"/>
    <row r="1095" s="1" customFormat="1" ht="16.5" customHeight="1"/>
    <row r="1096" s="1" customFormat="1" ht="16.5" customHeight="1"/>
    <row r="1097" s="1" customFormat="1" ht="16.5" customHeight="1"/>
    <row r="1098" s="1" customFormat="1" ht="16.5" customHeight="1"/>
    <row r="1099" s="1" customFormat="1" ht="16.5" customHeight="1"/>
    <row r="1100" s="1" customFormat="1" ht="16.5" customHeight="1"/>
    <row r="1101" s="1" customFormat="1" ht="16.5" customHeight="1"/>
    <row r="1102" s="1" customFormat="1" ht="16.5" customHeight="1"/>
    <row r="1103" s="1" customFormat="1" ht="16.5" customHeight="1"/>
    <row r="1104" s="1" customFormat="1" ht="16.5" customHeight="1"/>
    <row r="1105" s="1" customFormat="1" ht="16.5" customHeight="1"/>
    <row r="1106" s="1" customFormat="1" ht="16.5" customHeight="1"/>
    <row r="1107" s="1" customFormat="1" ht="16.5" customHeight="1"/>
    <row r="1108" s="1" customFormat="1" ht="16.5" customHeight="1"/>
    <row r="1109" s="1" customFormat="1" ht="16.5" customHeight="1"/>
    <row r="1110" s="1" customFormat="1" ht="16.5" customHeight="1"/>
    <row r="1111" s="1" customFormat="1" ht="16.5" customHeight="1"/>
    <row r="1112" s="1" customFormat="1" ht="16.5" customHeight="1"/>
    <row r="1113" s="1" customFormat="1" ht="16.5" customHeight="1"/>
    <row r="1114" s="1" customFormat="1" ht="16.5" customHeight="1"/>
    <row r="1115" s="1" customFormat="1" ht="16.5" customHeight="1"/>
    <row r="1116" s="1" customFormat="1" ht="16.5" customHeight="1"/>
    <row r="1117" s="1" customFormat="1" ht="16.5" customHeight="1"/>
    <row r="1118" s="1" customFormat="1" ht="16.5" customHeight="1"/>
    <row r="1119" s="1" customFormat="1" ht="16.5" customHeight="1"/>
    <row r="1120" s="1" customFormat="1" ht="16.5" customHeight="1"/>
    <row r="1121" s="1" customFormat="1" ht="16.5" customHeight="1"/>
    <row r="1122" s="1" customFormat="1" ht="16.5" customHeight="1"/>
    <row r="1123" s="1" customFormat="1" ht="16.5" customHeight="1"/>
    <row r="1124" s="1" customFormat="1" ht="16.5" customHeight="1"/>
    <row r="1125" s="1" customFormat="1" ht="16.5" customHeight="1"/>
    <row r="1126" s="1" customFormat="1" ht="16.5" customHeight="1"/>
    <row r="1127" s="1" customFormat="1" ht="16.5" customHeight="1"/>
    <row r="1128" s="1" customFormat="1" ht="16.5" customHeight="1"/>
    <row r="1129" s="1" customFormat="1" ht="16.5" customHeight="1"/>
    <row r="1130" s="1" customFormat="1" ht="16.5" customHeight="1"/>
    <row r="1131" s="1" customFormat="1" ht="16.5" customHeight="1"/>
    <row r="1132" s="1" customFormat="1" ht="16.5" customHeight="1"/>
    <row r="1133" s="1" customFormat="1" ht="16.5" customHeight="1"/>
    <row r="1134" s="1" customFormat="1" ht="16.5" customHeight="1"/>
    <row r="1135" s="1" customFormat="1" ht="16.5" customHeight="1"/>
    <row r="1136" s="1" customFormat="1" ht="16.5" customHeight="1"/>
    <row r="1137" s="1" customFormat="1" ht="16.5" customHeight="1"/>
    <row r="1138" s="1" customFormat="1" ht="16.5" customHeight="1"/>
    <row r="1139" s="1" customFormat="1" ht="16.5" customHeight="1"/>
    <row r="1140" s="1" customFormat="1" ht="16.5" customHeight="1"/>
    <row r="1141" s="1" customFormat="1" ht="16.5" customHeight="1"/>
    <row r="1142" s="1" customFormat="1" ht="16.5" customHeight="1"/>
    <row r="1143" s="1" customFormat="1" ht="16.5" customHeight="1"/>
    <row r="1144" s="1" customFormat="1" ht="16.5" customHeight="1"/>
    <row r="1145" s="1" customFormat="1" ht="16.5" customHeight="1"/>
    <row r="1146" s="1" customFormat="1" ht="16.5" customHeight="1"/>
    <row r="1147" s="1" customFormat="1" ht="16.5" customHeight="1"/>
    <row r="1148" s="1" customFormat="1" ht="16.5" customHeight="1"/>
    <row r="1149" s="1" customFormat="1" ht="16.5" customHeight="1"/>
    <row r="1150" s="1" customFormat="1" ht="16.5" customHeight="1"/>
    <row r="1151" s="1" customFormat="1" ht="16.5" customHeight="1"/>
    <row r="1152" s="1" customFormat="1" ht="16.5" customHeight="1"/>
    <row r="1153" s="1" customFormat="1" ht="16.5" customHeight="1"/>
    <row r="1154" s="1" customFormat="1" ht="16.5" customHeight="1"/>
    <row r="1155" s="1" customFormat="1" ht="16.5" customHeight="1"/>
    <row r="1156" s="1" customFormat="1" ht="16.5" customHeight="1"/>
    <row r="1157" s="1" customFormat="1" ht="16.5" customHeight="1"/>
    <row r="1158" s="1" customFormat="1" ht="16.5" customHeight="1"/>
    <row r="1159" s="1" customFormat="1" ht="16.5" customHeight="1"/>
    <row r="1160" s="1" customFormat="1" ht="16.5" customHeight="1"/>
    <row r="1161" s="1" customFormat="1" ht="16.5" customHeight="1"/>
    <row r="1162" s="1" customFormat="1" ht="16.5" customHeight="1"/>
    <row r="1163" s="1" customFormat="1" ht="16.5" customHeight="1"/>
    <row r="1164" s="1" customFormat="1" ht="16.5" customHeight="1"/>
    <row r="1165" s="1" customFormat="1" ht="16.5" customHeight="1"/>
    <row r="1166" s="1" customFormat="1" ht="16.5" customHeight="1"/>
    <row r="1167" s="1" customFormat="1" ht="16.5" customHeight="1"/>
    <row r="1168" s="1" customFormat="1" ht="16.5" customHeight="1"/>
    <row r="1169" s="1" customFormat="1" ht="16.5" customHeight="1"/>
    <row r="1170" s="1" customFormat="1" ht="16.5" customHeight="1"/>
    <row r="1171" s="1" customFormat="1" ht="16.5" customHeight="1"/>
    <row r="1172" s="1" customFormat="1" ht="16.5" customHeight="1"/>
    <row r="1173" s="1" customFormat="1" ht="16.5" customHeight="1"/>
    <row r="1174" s="1" customFormat="1" ht="16.5" customHeight="1"/>
    <row r="1175" s="1" customFormat="1" ht="16.5" customHeight="1"/>
    <row r="1176" s="1" customFormat="1" ht="16.5" customHeight="1"/>
    <row r="1177" s="1" customFormat="1" ht="16.5" customHeight="1"/>
    <row r="1178" s="1" customFormat="1" ht="16.5" customHeight="1"/>
    <row r="1179" s="1" customFormat="1" ht="16.5" customHeight="1"/>
    <row r="1180" s="1" customFormat="1" ht="16.5" customHeight="1"/>
    <row r="1181" s="1" customFormat="1" ht="16.5" customHeight="1"/>
    <row r="1182" s="1" customFormat="1" ht="16.5" customHeight="1"/>
    <row r="1183" s="1" customFormat="1" ht="16.5" customHeight="1"/>
    <row r="1184" s="1" customFormat="1" ht="16.5" customHeight="1"/>
    <row r="1185" s="1" customFormat="1" ht="16.5" customHeight="1"/>
    <row r="1186" s="1" customFormat="1" ht="16.5" customHeight="1"/>
    <row r="1187" s="1" customFormat="1" ht="16.5" customHeight="1"/>
    <row r="1188" s="1" customFormat="1" ht="16.5" customHeight="1"/>
    <row r="1189" s="1" customFormat="1" ht="16.5" customHeight="1"/>
    <row r="1190" s="1" customFormat="1" ht="16.5" customHeight="1"/>
    <row r="1191" s="1" customFormat="1" ht="16.5" customHeight="1"/>
    <row r="1192" s="1" customFormat="1" ht="16.5" customHeight="1"/>
    <row r="1193" s="1" customFormat="1" ht="16.5" customHeight="1"/>
    <row r="1194" s="1" customFormat="1" ht="16.5" customHeight="1"/>
    <row r="1195" s="1" customFormat="1" ht="16.5" customHeight="1"/>
    <row r="1196" s="1" customFormat="1" ht="16.5" customHeight="1"/>
    <row r="1197" s="1" customFormat="1" ht="16.5" customHeight="1"/>
    <row r="1198" s="1" customFormat="1" ht="16.5" customHeight="1"/>
    <row r="1199" s="1" customFormat="1" ht="16.5" customHeight="1"/>
    <row r="1200" s="1" customFormat="1" ht="16.5" customHeight="1"/>
    <row r="1201" s="1" customFormat="1" ht="16.5" customHeight="1"/>
    <row r="1202" s="1" customFormat="1" ht="16.5" customHeight="1"/>
    <row r="1203" s="1" customFormat="1" ht="16.5" customHeight="1"/>
    <row r="1204" s="1" customFormat="1" ht="16.5" customHeight="1"/>
    <row r="1205" s="1" customFormat="1" ht="16.5" customHeight="1"/>
    <row r="1206" s="1" customFormat="1" ht="16.5" customHeight="1"/>
    <row r="1207" s="1" customFormat="1" ht="16.5" customHeight="1"/>
    <row r="1208" s="1" customFormat="1" ht="16.5" customHeight="1"/>
    <row r="1209" s="1" customFormat="1" ht="16.5" customHeight="1"/>
    <row r="1210" s="1" customFormat="1" ht="16.5" customHeight="1"/>
    <row r="1211" s="1" customFormat="1" ht="16.5" customHeight="1"/>
    <row r="1212" s="1" customFormat="1" ht="16.5" customHeight="1"/>
    <row r="1213" s="1" customFormat="1" ht="16.5" customHeight="1"/>
    <row r="1214" s="1" customFormat="1" ht="16.5" customHeight="1"/>
    <row r="1215" s="1" customFormat="1" ht="16.5" customHeight="1"/>
    <row r="1216" s="1" customFormat="1" ht="16.5" customHeight="1"/>
    <row r="1217" s="1" customFormat="1" ht="16.5" customHeight="1"/>
    <row r="1218" s="1" customFormat="1" ht="16.5" customHeight="1"/>
    <row r="1219" s="1" customFormat="1" ht="16.5" customHeight="1"/>
    <row r="1220" s="1" customFormat="1" ht="16.5" customHeight="1"/>
    <row r="1221" s="1" customFormat="1" ht="16.5" customHeight="1"/>
    <row r="1222" s="1" customFormat="1" ht="16.5" customHeight="1"/>
    <row r="1223" s="1" customFormat="1" ht="16.5" customHeight="1"/>
    <row r="1224" s="1" customFormat="1" ht="16.5" customHeight="1"/>
  </sheetData>
  <mergeCells count="5">
    <mergeCell ref="B4:J4"/>
    <mergeCell ref="D2:E2"/>
    <mergeCell ref="D3:E3"/>
    <mergeCell ref="F2:G2"/>
    <mergeCell ref="F3:G3"/>
  </mergeCells>
  <phoneticPr fontId="8"/>
  <printOptions horizontalCentered="1" gridLinesSet="0"/>
  <pageMargins left="0.59055118110236227" right="0.59055118110236227" top="0.98425196850393704" bottom="0.51181102362204722" header="0.51181102362204722" footer="0.31496062992125984"/>
  <pageSetup paperSize="9" orientation="portrait" r:id="rId1"/>
  <headerFooter alignWithMargins="0">
    <oddFooter>&amp;C&amp;9N0.&amp;P&amp;R&amp;"ＭＳ Ｐ明朝,標準"&amp;9津山市 学校施設課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indexed="45"/>
  </sheetPr>
  <dimension ref="A1:K52"/>
  <sheetViews>
    <sheetView view="pageBreakPreview" zoomScaleNormal="100" zoomScaleSheetLayoutView="100" workbookViewId="0">
      <selection activeCell="J50" sqref="J50"/>
    </sheetView>
  </sheetViews>
  <sheetFormatPr defaultColWidth="8" defaultRowHeight="10.5"/>
  <cols>
    <col min="1" max="1" width="15.625" style="2" customWidth="1"/>
    <col min="2" max="2" width="12.625" style="3" customWidth="1"/>
    <col min="3" max="3" width="15.625" style="3" customWidth="1"/>
    <col min="4" max="4" width="12.625" style="3" customWidth="1"/>
    <col min="5" max="5" width="12.625" style="4" customWidth="1"/>
    <col min="6" max="6" width="8.625" style="3" customWidth="1"/>
    <col min="7" max="8" width="12.625" style="3" customWidth="1"/>
    <col min="9" max="11" width="15.625" style="3" customWidth="1"/>
    <col min="12" max="16384" width="8" style="3"/>
  </cols>
  <sheetData>
    <row r="1" spans="1:11" ht="21" customHeight="1">
      <c r="A1" s="59" t="s">
        <v>84</v>
      </c>
    </row>
    <row r="2" spans="1:11">
      <c r="A2" s="5" t="s">
        <v>29</v>
      </c>
      <c r="J2" s="47" t="s">
        <v>104</v>
      </c>
    </row>
    <row r="3" spans="1:11" s="2" customFormat="1">
      <c r="A3" s="6" t="s">
        <v>30</v>
      </c>
      <c r="B3" s="7" t="s">
        <v>31</v>
      </c>
      <c r="C3" s="7" t="s">
        <v>32</v>
      </c>
      <c r="D3" s="7" t="s">
        <v>33</v>
      </c>
      <c r="E3" s="8" t="s">
        <v>34</v>
      </c>
      <c r="F3" s="7" t="s">
        <v>35</v>
      </c>
      <c r="G3" s="7" t="s">
        <v>36</v>
      </c>
      <c r="H3" s="7" t="s">
        <v>37</v>
      </c>
      <c r="I3" s="9" t="s">
        <v>38</v>
      </c>
      <c r="J3" s="57" t="s">
        <v>105</v>
      </c>
      <c r="K3" s="3"/>
    </row>
    <row r="4" spans="1:11">
      <c r="A4" s="10" t="s">
        <v>39</v>
      </c>
      <c r="B4" s="11"/>
      <c r="C4" s="11" t="e">
        <f>#REF!</f>
        <v>#REF!</v>
      </c>
      <c r="D4" s="11"/>
      <c r="E4" s="12" t="e">
        <f>IF(J8&gt;J5,J5,IF(J8&lt;J11,J11,J8))</f>
        <v>#REF!</v>
      </c>
      <c r="F4" s="23">
        <v>0.89999999999999991</v>
      </c>
      <c r="G4" s="11"/>
      <c r="H4" s="11"/>
      <c r="I4" s="13" t="e">
        <f>ROUNDDOWN(C4*E4*F4/100,0)</f>
        <v>#REF!</v>
      </c>
      <c r="J4" s="48" t="s">
        <v>106</v>
      </c>
      <c r="K4" s="56">
        <v>1</v>
      </c>
    </row>
    <row r="5" spans="1:11">
      <c r="A5" s="14"/>
      <c r="B5" s="15"/>
      <c r="C5" s="15"/>
      <c r="D5" s="15"/>
      <c r="E5" s="16"/>
      <c r="F5" s="15"/>
      <c r="G5" s="15"/>
      <c r="H5" s="15"/>
      <c r="I5" s="17"/>
      <c r="J5" s="49" t="e">
        <f>ROUND(5.78*J15^-0.0313,2)</f>
        <v>#REF!</v>
      </c>
      <c r="K5" s="56">
        <v>0.89999999999999991</v>
      </c>
    </row>
    <row r="6" spans="1:11">
      <c r="A6" s="14" t="s">
        <v>40</v>
      </c>
      <c r="B6" s="15"/>
      <c r="C6" s="15" t="e">
        <f>#REF!</f>
        <v>#REF!</v>
      </c>
      <c r="D6" s="15"/>
      <c r="E6" s="16" t="e">
        <f>E4</f>
        <v>#REF!</v>
      </c>
      <c r="F6" s="18">
        <v>0.89999999999999991</v>
      </c>
      <c r="G6" s="15"/>
      <c r="H6" s="15"/>
      <c r="I6" s="13" t="e">
        <f>ROUNDDOWN(C6*E6*F4*F6/100,0)</f>
        <v>#REF!</v>
      </c>
      <c r="J6" s="49"/>
    </row>
    <row r="7" spans="1:11">
      <c r="A7" s="14" t="s">
        <v>41</v>
      </c>
      <c r="B7" s="15"/>
      <c r="C7" s="15" t="e">
        <f>#REF!</f>
        <v>#REF!</v>
      </c>
      <c r="D7" s="15"/>
      <c r="E7" s="16">
        <v>1</v>
      </c>
      <c r="F7" s="15"/>
      <c r="G7" s="15"/>
      <c r="H7" s="15"/>
      <c r="I7" s="13" t="e">
        <f>ROUNDDOWN(C7*E7/100,0)</f>
        <v>#REF!</v>
      </c>
      <c r="J7" s="50" t="s">
        <v>107</v>
      </c>
    </row>
    <row r="8" spans="1:11">
      <c r="A8" s="14" t="s">
        <v>129</v>
      </c>
      <c r="B8" s="15"/>
      <c r="C8" s="15" t="e">
        <f>#REF!</f>
        <v>#REF!</v>
      </c>
      <c r="D8" s="15"/>
      <c r="E8" s="16" t="e">
        <f>E4</f>
        <v>#REF!</v>
      </c>
      <c r="F8" s="18">
        <v>0.89999999999999991</v>
      </c>
      <c r="G8" s="15"/>
      <c r="H8" s="15"/>
      <c r="I8" s="13" t="e">
        <f>ROUNDDOWN(C8*E8*F4*F8/100,0)</f>
        <v>#REF!</v>
      </c>
      <c r="J8" s="49" t="e">
        <f>ROUND(7.56*J15^-0.1105*J48^0.2389,2)</f>
        <v>#REF!</v>
      </c>
    </row>
    <row r="9" spans="1:11">
      <c r="A9" s="14" t="s">
        <v>42</v>
      </c>
      <c r="B9" s="15"/>
      <c r="C9" s="15" t="e">
        <f>#REF!</f>
        <v>#REF!</v>
      </c>
      <c r="D9" s="15"/>
      <c r="E9" s="16"/>
      <c r="F9" s="15"/>
      <c r="G9" s="15"/>
      <c r="H9" s="15"/>
      <c r="I9" s="17"/>
      <c r="J9" s="51"/>
    </row>
    <row r="10" spans="1:11">
      <c r="A10" s="14"/>
      <c r="B10" s="15"/>
      <c r="C10" s="15"/>
      <c r="E10" s="16"/>
      <c r="F10" s="15"/>
      <c r="G10" s="15"/>
      <c r="H10" s="15"/>
      <c r="I10" s="13"/>
      <c r="J10" s="50" t="s">
        <v>108</v>
      </c>
    </row>
    <row r="11" spans="1:11">
      <c r="A11" s="14"/>
      <c r="B11" s="15"/>
      <c r="C11" s="15"/>
      <c r="D11" s="15"/>
      <c r="E11" s="16"/>
      <c r="F11" s="15"/>
      <c r="G11" s="15"/>
      <c r="H11" s="15"/>
      <c r="I11" s="17"/>
      <c r="J11" s="49" t="e">
        <f>ROUND(4.34*J15^-0.0313,2)</f>
        <v>#REF!</v>
      </c>
    </row>
    <row r="12" spans="1:11" ht="10.5" customHeight="1">
      <c r="A12" s="14"/>
      <c r="B12" s="15"/>
      <c r="C12" s="15"/>
      <c r="D12" s="15"/>
      <c r="E12" s="16"/>
      <c r="F12" s="16"/>
      <c r="G12" s="16"/>
      <c r="H12" s="15"/>
      <c r="I12" s="13"/>
      <c r="J12" s="49"/>
    </row>
    <row r="13" spans="1:11" ht="10.5" customHeight="1">
      <c r="A13" s="14"/>
      <c r="B13" s="15"/>
      <c r="C13" s="15"/>
      <c r="D13" s="15"/>
      <c r="E13" s="16"/>
      <c r="F13" s="16"/>
      <c r="G13" s="16"/>
      <c r="H13" s="15"/>
      <c r="I13" s="17"/>
      <c r="J13" s="51"/>
    </row>
    <row r="14" spans="1:11">
      <c r="A14" s="14"/>
      <c r="B14" s="15"/>
      <c r="C14" s="15"/>
      <c r="D14" s="15"/>
      <c r="E14" s="16"/>
      <c r="F14" s="15"/>
      <c r="G14" s="15"/>
      <c r="H14" s="15"/>
      <c r="I14" s="17"/>
      <c r="J14" s="50" t="s">
        <v>109</v>
      </c>
      <c r="K14" s="2"/>
    </row>
    <row r="15" spans="1:11">
      <c r="A15" s="19" t="s">
        <v>33</v>
      </c>
      <c r="B15" s="20"/>
      <c r="C15" s="20" t="e">
        <f>SUM(C4:C13)</f>
        <v>#REF!</v>
      </c>
      <c r="D15" s="20"/>
      <c r="E15" s="21"/>
      <c r="F15" s="20"/>
      <c r="G15" s="20"/>
      <c r="H15" s="20"/>
      <c r="I15" s="22" t="e">
        <f>SUM(I4:I14)</f>
        <v>#REF!</v>
      </c>
      <c r="J15" s="52" t="e">
        <f>IF(C15&gt;10000000,ROUNDDOWN(C15/1000,0),10000)</f>
        <v>#REF!</v>
      </c>
    </row>
    <row r="17" spans="1:10">
      <c r="A17" s="5" t="s">
        <v>43</v>
      </c>
    </row>
    <row r="18" spans="1:10" s="2" customFormat="1">
      <c r="A18" s="6" t="s">
        <v>44</v>
      </c>
      <c r="B18" s="7" t="s">
        <v>31</v>
      </c>
      <c r="C18" s="7" t="s">
        <v>32</v>
      </c>
      <c r="D18" s="7" t="s">
        <v>33</v>
      </c>
      <c r="E18" s="8" t="s">
        <v>45</v>
      </c>
      <c r="F18" s="7" t="s">
        <v>35</v>
      </c>
      <c r="G18" s="7" t="s">
        <v>36</v>
      </c>
      <c r="H18" s="7" t="s">
        <v>37</v>
      </c>
      <c r="I18" s="9" t="s">
        <v>46</v>
      </c>
      <c r="J18" s="57" t="s">
        <v>110</v>
      </c>
    </row>
    <row r="19" spans="1:10">
      <c r="A19" s="10" t="s">
        <v>47</v>
      </c>
      <c r="B19" s="11"/>
      <c r="C19" s="11" t="e">
        <f>C4+I4</f>
        <v>#REF!</v>
      </c>
      <c r="D19" s="11"/>
      <c r="E19" s="12" t="e">
        <f>IF(J23&gt;J20,J20,IF(J23&lt;J26,J26,J23))</f>
        <v>#REF!</v>
      </c>
      <c r="F19" s="23">
        <v>1</v>
      </c>
      <c r="G19" s="11"/>
      <c r="H19" s="11"/>
      <c r="I19" s="13" t="e">
        <f>ROUNDDOWN(C19*E19*F19/100,0)</f>
        <v>#REF!</v>
      </c>
      <c r="J19" s="48" t="s">
        <v>106</v>
      </c>
    </row>
    <row r="20" spans="1:10">
      <c r="A20" s="14"/>
      <c r="B20" s="15"/>
      <c r="C20" s="15"/>
      <c r="D20" s="15"/>
      <c r="E20" s="16"/>
      <c r="F20" s="18"/>
      <c r="G20" s="15"/>
      <c r="H20" s="15"/>
      <c r="I20" s="17"/>
      <c r="J20" s="49" t="e">
        <f>ROUND(75.97*J30^-0.1442,2)</f>
        <v>#REF!</v>
      </c>
    </row>
    <row r="21" spans="1:10">
      <c r="A21" s="14" t="s">
        <v>48</v>
      </c>
      <c r="B21" s="15"/>
      <c r="C21" s="15" t="e">
        <f>C6+I6</f>
        <v>#REF!</v>
      </c>
      <c r="D21" s="15"/>
      <c r="E21" s="12" t="e">
        <f>E19</f>
        <v>#REF!</v>
      </c>
      <c r="F21" s="18">
        <v>1</v>
      </c>
      <c r="G21" s="15"/>
      <c r="H21" s="15"/>
      <c r="I21" s="13" t="e">
        <f>ROUNDDOWN(C21*E21*F21/100,0)</f>
        <v>#REF!</v>
      </c>
      <c r="J21" s="49"/>
    </row>
    <row r="22" spans="1:10">
      <c r="A22" s="14" t="s">
        <v>49</v>
      </c>
      <c r="B22" s="15"/>
      <c r="C22" s="11" t="e">
        <f>C7+I7</f>
        <v>#REF!</v>
      </c>
      <c r="D22" s="15"/>
      <c r="E22" s="16">
        <v>2</v>
      </c>
      <c r="F22" s="18"/>
      <c r="G22" s="15"/>
      <c r="H22" s="15"/>
      <c r="I22" s="13" t="e">
        <f>ROUNDDOWN(C22*E22/100,0)</f>
        <v>#REF!</v>
      </c>
      <c r="J22" s="50" t="s">
        <v>107</v>
      </c>
    </row>
    <row r="23" spans="1:10">
      <c r="A23" s="14" t="s">
        <v>130</v>
      </c>
      <c r="B23" s="15"/>
      <c r="C23" s="11" t="e">
        <f>C8+I8</f>
        <v>#REF!</v>
      </c>
      <c r="D23" s="15"/>
      <c r="E23" s="16" t="e">
        <f>E19</f>
        <v>#REF!</v>
      </c>
      <c r="F23" s="18">
        <v>0.79999999999999993</v>
      </c>
      <c r="G23" s="15"/>
      <c r="H23" s="15"/>
      <c r="I23" s="13" t="e">
        <f>ROUNDDOWN(C23*E23*F23/100,0)</f>
        <v>#REF!</v>
      </c>
      <c r="J23" s="49" t="e">
        <f>ROUND(151.08*J30^-0.3396*J48^0.586,2)</f>
        <v>#REF!</v>
      </c>
    </row>
    <row r="24" spans="1:10">
      <c r="A24" s="14" t="s">
        <v>42</v>
      </c>
      <c r="B24" s="15"/>
      <c r="C24" s="11" t="e">
        <f>C9</f>
        <v>#REF!</v>
      </c>
      <c r="D24" s="15"/>
      <c r="E24" s="16"/>
      <c r="F24" s="18"/>
      <c r="G24" s="15"/>
      <c r="H24" s="15"/>
      <c r="I24" s="13"/>
      <c r="J24" s="51"/>
    </row>
    <row r="25" spans="1:10">
      <c r="A25" s="14"/>
      <c r="B25" s="15"/>
      <c r="C25" s="11"/>
      <c r="D25" s="15"/>
      <c r="E25" s="16"/>
      <c r="F25" s="18"/>
      <c r="G25" s="15"/>
      <c r="H25" s="15"/>
      <c r="I25" s="13"/>
      <c r="J25" s="50" t="s">
        <v>108</v>
      </c>
    </row>
    <row r="26" spans="1:10">
      <c r="A26" s="14"/>
      <c r="B26" s="15"/>
      <c r="C26" s="15"/>
      <c r="D26" s="15"/>
      <c r="E26" s="16"/>
      <c r="F26" s="18"/>
      <c r="G26" s="15"/>
      <c r="H26" s="15"/>
      <c r="I26" s="13"/>
      <c r="J26" s="49" t="e">
        <f>ROUND(37.76*J30^-0.1442,2)</f>
        <v>#REF!</v>
      </c>
    </row>
    <row r="27" spans="1:10">
      <c r="A27" s="14"/>
      <c r="B27" s="15"/>
      <c r="C27" s="11"/>
      <c r="D27" s="15"/>
      <c r="E27" s="16"/>
      <c r="F27" s="18"/>
      <c r="G27" s="15"/>
      <c r="H27" s="15"/>
      <c r="I27" s="13"/>
      <c r="J27" s="51"/>
    </row>
    <row r="28" spans="1:10">
      <c r="A28" s="14"/>
      <c r="B28" s="15"/>
      <c r="C28" s="15"/>
      <c r="D28" s="15"/>
      <c r="E28" s="16"/>
      <c r="F28" s="18"/>
      <c r="G28" s="15"/>
      <c r="H28" s="15"/>
      <c r="I28" s="13"/>
      <c r="J28" s="51"/>
    </row>
    <row r="29" spans="1:10">
      <c r="A29" s="14"/>
      <c r="B29" s="15"/>
      <c r="C29" s="15"/>
      <c r="D29" s="15"/>
      <c r="E29" s="16"/>
      <c r="F29" s="18"/>
      <c r="G29" s="15"/>
      <c r="H29" s="15"/>
      <c r="I29" s="13"/>
      <c r="J29" s="50" t="s">
        <v>0</v>
      </c>
    </row>
    <row r="30" spans="1:10">
      <c r="A30" s="19" t="s">
        <v>33</v>
      </c>
      <c r="B30" s="20"/>
      <c r="C30" s="20" t="e">
        <f>SUM(C19:C29)</f>
        <v>#REF!</v>
      </c>
      <c r="D30" s="20"/>
      <c r="E30" s="21"/>
      <c r="F30" s="24"/>
      <c r="G30" s="20"/>
      <c r="H30" s="20"/>
      <c r="I30" s="22" t="e">
        <f>SUM(I19:I29)</f>
        <v>#REF!</v>
      </c>
      <c r="J30" s="52" t="e">
        <f>IF(C30&gt;10000000,ROUNDDOWN(C30/1000,0),10000)</f>
        <v>#REF!</v>
      </c>
    </row>
    <row r="32" spans="1:10">
      <c r="A32" s="5" t="s">
        <v>50</v>
      </c>
    </row>
    <row r="33" spans="1:10" s="2" customFormat="1">
      <c r="A33" s="6" t="s">
        <v>51</v>
      </c>
      <c r="B33" s="7" t="s">
        <v>31</v>
      </c>
      <c r="C33" s="7" t="s">
        <v>32</v>
      </c>
      <c r="D33" s="7" t="s">
        <v>33</v>
      </c>
      <c r="E33" s="8" t="s">
        <v>52</v>
      </c>
      <c r="F33" s="7" t="s">
        <v>35</v>
      </c>
      <c r="G33" s="7" t="s">
        <v>53</v>
      </c>
      <c r="H33" s="7" t="s">
        <v>37</v>
      </c>
      <c r="I33" s="9" t="s">
        <v>54</v>
      </c>
      <c r="J33" s="57" t="s">
        <v>1</v>
      </c>
    </row>
    <row r="34" spans="1:10" s="2" customFormat="1">
      <c r="A34" s="25"/>
      <c r="B34" s="26"/>
      <c r="C34" s="26"/>
      <c r="D34" s="26"/>
      <c r="E34" s="27"/>
      <c r="F34" s="5"/>
      <c r="G34" s="26"/>
      <c r="H34" s="26"/>
      <c r="I34" s="28"/>
      <c r="J34" s="48" t="s">
        <v>2</v>
      </c>
    </row>
    <row r="35" spans="1:10">
      <c r="A35" s="14" t="s">
        <v>55</v>
      </c>
      <c r="B35" s="15"/>
      <c r="C35" s="15" t="e">
        <f>C30+I30</f>
        <v>#REF!</v>
      </c>
      <c r="D35" s="15"/>
      <c r="E35" s="16" t="e">
        <f>IF(J38&gt;J35,J35,IF(J38&lt;J41,J41,J38))</f>
        <v>#REF!</v>
      </c>
      <c r="F35" s="18">
        <v>1</v>
      </c>
      <c r="G35" s="15"/>
      <c r="H35" s="15"/>
      <c r="I35" s="17" t="e">
        <f>ROUNDDOWN(C35*E35*F35/100,0)</f>
        <v>#REF!</v>
      </c>
      <c r="J35" s="49">
        <v>11.26</v>
      </c>
    </row>
    <row r="36" spans="1:10">
      <c r="A36" s="14"/>
      <c r="B36" s="15"/>
      <c r="C36" s="15"/>
      <c r="D36" s="15"/>
      <c r="E36" s="16"/>
      <c r="F36" s="18"/>
      <c r="G36" s="15"/>
      <c r="H36" s="15"/>
      <c r="I36" s="17"/>
      <c r="J36" s="50"/>
    </row>
    <row r="37" spans="1:10">
      <c r="A37" s="14"/>
      <c r="B37" s="16"/>
      <c r="C37" s="15"/>
      <c r="D37" s="15"/>
      <c r="E37" s="29"/>
      <c r="F37" s="18"/>
      <c r="G37" s="15"/>
      <c r="H37" s="15"/>
      <c r="I37" s="17"/>
      <c r="J37" s="50" t="s">
        <v>107</v>
      </c>
    </row>
    <row r="38" spans="1:10">
      <c r="A38" s="14" t="s">
        <v>56</v>
      </c>
      <c r="B38" s="16"/>
      <c r="C38" s="15"/>
      <c r="D38" s="30"/>
      <c r="E38" s="16">
        <v>3.9999999999999994E-2</v>
      </c>
      <c r="F38" s="16"/>
      <c r="G38" s="15"/>
      <c r="H38" s="15"/>
      <c r="I38" s="13" t="e">
        <f>ROUNDDOWN(C35*E38/100,-1)</f>
        <v>#REF!</v>
      </c>
      <c r="J38" s="49" t="e">
        <f>ROUND(15.065-1.028*LOG(C45/1000),2)</f>
        <v>#REF!</v>
      </c>
    </row>
    <row r="39" spans="1:10">
      <c r="A39" s="14"/>
      <c r="B39" s="15"/>
      <c r="C39" s="15"/>
      <c r="D39" s="15"/>
      <c r="E39" s="16"/>
      <c r="F39" s="15"/>
      <c r="G39" s="15"/>
      <c r="H39" s="15"/>
      <c r="I39" s="17"/>
      <c r="J39" s="51"/>
    </row>
    <row r="40" spans="1:10">
      <c r="A40" s="14"/>
      <c r="B40" s="15"/>
      <c r="C40" s="15"/>
      <c r="D40" s="15"/>
      <c r="E40" s="16"/>
      <c r="F40" s="15"/>
      <c r="G40" s="15"/>
      <c r="H40" s="15"/>
      <c r="I40" s="17"/>
      <c r="J40" s="50" t="s">
        <v>3</v>
      </c>
    </row>
    <row r="41" spans="1:10">
      <c r="A41" s="14"/>
      <c r="B41" s="15"/>
      <c r="C41" s="15"/>
      <c r="D41" s="15"/>
      <c r="E41" s="16"/>
      <c r="F41" s="16"/>
      <c r="G41" s="15"/>
      <c r="H41" s="15"/>
      <c r="I41" s="17"/>
      <c r="J41" s="49">
        <v>8.4099999999999984</v>
      </c>
    </row>
    <row r="42" spans="1:10">
      <c r="A42" s="14"/>
      <c r="B42" s="15"/>
      <c r="C42" s="15"/>
      <c r="D42" s="15"/>
      <c r="E42" s="16"/>
      <c r="F42" s="15"/>
      <c r="G42" s="15"/>
      <c r="H42" s="15"/>
      <c r="I42" s="17"/>
      <c r="J42" s="51"/>
    </row>
    <row r="43" spans="1:10">
      <c r="A43" s="14"/>
      <c r="B43" s="15"/>
      <c r="C43" s="15"/>
      <c r="D43" s="15"/>
      <c r="E43" s="16"/>
      <c r="F43" s="15"/>
      <c r="G43" s="15"/>
      <c r="H43" s="15"/>
      <c r="I43" s="17"/>
      <c r="J43" s="51"/>
    </row>
    <row r="44" spans="1:10">
      <c r="A44" s="14"/>
      <c r="B44" s="15"/>
      <c r="C44" s="15"/>
      <c r="D44" s="15"/>
      <c r="E44" s="16"/>
      <c r="F44" s="15"/>
      <c r="G44" s="15"/>
      <c r="H44" s="15"/>
      <c r="I44" s="17"/>
      <c r="J44" s="51"/>
    </row>
    <row r="45" spans="1:10">
      <c r="A45" s="19" t="s">
        <v>57</v>
      </c>
      <c r="B45" s="20"/>
      <c r="C45" s="20" t="e">
        <f>SUM(C35:C43)</f>
        <v>#REF!</v>
      </c>
      <c r="D45" s="20"/>
      <c r="E45" s="21"/>
      <c r="F45" s="20"/>
      <c r="G45" s="20"/>
      <c r="H45" s="20"/>
      <c r="I45" s="22" t="e">
        <f>SUM(I34:I44)</f>
        <v>#REF!</v>
      </c>
      <c r="J45" s="52"/>
    </row>
    <row r="46" spans="1:10">
      <c r="A46" s="6"/>
      <c r="B46" s="31"/>
      <c r="C46" s="32"/>
      <c r="D46" s="32"/>
      <c r="E46" s="31"/>
      <c r="F46" s="32"/>
      <c r="G46" s="32"/>
      <c r="H46" s="32"/>
      <c r="I46" s="9" t="s">
        <v>58</v>
      </c>
      <c r="J46" s="58" t="s">
        <v>4</v>
      </c>
    </row>
    <row r="47" spans="1:10">
      <c r="A47" s="6" t="s">
        <v>33</v>
      </c>
      <c r="B47" s="32"/>
      <c r="C47" s="32" t="e">
        <f>ROUNDDOWN(C45+I45,-3)</f>
        <v>#REF!</v>
      </c>
      <c r="D47" s="32"/>
      <c r="E47" s="31"/>
      <c r="F47" s="32"/>
      <c r="G47" s="32"/>
      <c r="H47" s="32"/>
      <c r="I47" s="33" t="e">
        <f>C47-C45</f>
        <v>#REF!</v>
      </c>
      <c r="J47" s="60" t="s">
        <v>5</v>
      </c>
    </row>
    <row r="48" spans="1:10">
      <c r="A48" s="6" t="s">
        <v>59</v>
      </c>
      <c r="B48" s="32"/>
      <c r="C48" s="32" t="e">
        <f>C47*5%</f>
        <v>#REF!</v>
      </c>
      <c r="D48" s="32"/>
      <c r="E48" s="31"/>
      <c r="F48" s="32"/>
      <c r="G48" s="32"/>
      <c r="H48" s="32"/>
      <c r="I48" s="33"/>
      <c r="J48" s="63">
        <v>12</v>
      </c>
    </row>
    <row r="49" spans="1:10">
      <c r="A49" s="6" t="s">
        <v>60</v>
      </c>
      <c r="B49" s="32"/>
      <c r="C49" s="32" t="e">
        <f>SUM(C47:C48)</f>
        <v>#REF!</v>
      </c>
      <c r="D49" s="32"/>
      <c r="E49" s="31"/>
      <c r="F49" s="32"/>
      <c r="G49" s="32"/>
      <c r="H49" s="32"/>
      <c r="I49" s="33"/>
      <c r="J49" s="53" t="s">
        <v>6</v>
      </c>
    </row>
    <row r="51" spans="1:10">
      <c r="A51" s="914"/>
      <c r="B51" s="54"/>
      <c r="C51" s="54"/>
    </row>
    <row r="52" spans="1:10">
      <c r="A52" s="914"/>
      <c r="B52" s="54"/>
      <c r="C52" s="55"/>
    </row>
  </sheetData>
  <mergeCells count="1">
    <mergeCell ref="A51:A52"/>
  </mergeCells>
  <phoneticPr fontId="11"/>
  <dataValidations count="1">
    <dataValidation type="list" allowBlank="1" showInputMessage="1" showErrorMessage="1" sqref="F4" xr:uid="{00000000-0002-0000-0200-000000000000}">
      <formula1>$K$4:$K$5</formula1>
    </dataValidation>
  </dataValidations>
  <printOptions horizontalCentered="1" gridLinesSet="0"/>
  <pageMargins left="0.51181102362204722" right="0.51181102362204722" top="0.98425196850393704" bottom="0.51181102362204722" header="0.51181102362204722" footer="0.39370078740157483"/>
  <pageSetup paperSize="9" orientation="portrait" r:id="rId1"/>
  <headerFooter alignWithMargins="0">
    <oddFooter>&amp;R&amp;"ＭＳ Ｐ明朝,標準"&amp;9津山市 都市建設部 建築住宅課</oddFooter>
  </headerFooter>
  <ignoredErrors>
    <ignoredError sqref="I23:I47 E35 C48:C49 J22:J47" evalError="1"/>
    <ignoredError sqref="I22" evalError="1" formula="1"/>
  </ignoredErrors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indexed="45"/>
  </sheetPr>
  <dimension ref="A1:K52"/>
  <sheetViews>
    <sheetView view="pageBreakPreview" zoomScaleNormal="100" zoomScaleSheetLayoutView="100" workbookViewId="0">
      <selection activeCell="D48" sqref="D48"/>
    </sheetView>
  </sheetViews>
  <sheetFormatPr defaultColWidth="9" defaultRowHeight="10.5"/>
  <cols>
    <col min="1" max="1" width="15.625" style="2" customWidth="1"/>
    <col min="2" max="2" width="12.625" style="3" customWidth="1"/>
    <col min="3" max="3" width="15.625" style="3" customWidth="1"/>
    <col min="4" max="4" width="12.625" style="3" customWidth="1"/>
    <col min="5" max="5" width="12.625" style="4" customWidth="1"/>
    <col min="6" max="6" width="8.625" style="3" customWidth="1"/>
    <col min="7" max="8" width="12.625" style="3" customWidth="1"/>
    <col min="9" max="11" width="15.625" style="3" customWidth="1"/>
    <col min="12" max="16384" width="9" style="3"/>
  </cols>
  <sheetData>
    <row r="1" spans="1:11" ht="21" customHeight="1">
      <c r="A1" s="59" t="s">
        <v>85</v>
      </c>
    </row>
    <row r="2" spans="1:11">
      <c r="A2" s="5" t="s">
        <v>29</v>
      </c>
      <c r="J2" s="47" t="s">
        <v>104</v>
      </c>
    </row>
    <row r="3" spans="1:11" s="2" customFormat="1">
      <c r="A3" s="6" t="s">
        <v>30</v>
      </c>
      <c r="B3" s="7" t="s">
        <v>31</v>
      </c>
      <c r="C3" s="7" t="s">
        <v>32</v>
      </c>
      <c r="D3" s="7" t="s">
        <v>33</v>
      </c>
      <c r="E3" s="8" t="s">
        <v>34</v>
      </c>
      <c r="F3" s="7" t="s">
        <v>35</v>
      </c>
      <c r="G3" s="7" t="s">
        <v>36</v>
      </c>
      <c r="H3" s="7" t="s">
        <v>37</v>
      </c>
      <c r="I3" s="9" t="s">
        <v>38</v>
      </c>
      <c r="J3" s="62" t="s">
        <v>105</v>
      </c>
      <c r="K3" s="3"/>
    </row>
    <row r="4" spans="1:11">
      <c r="A4" s="10" t="s">
        <v>39</v>
      </c>
      <c r="B4" s="11"/>
      <c r="C4" s="11" t="e">
        <f>#REF!</f>
        <v>#REF!</v>
      </c>
      <c r="D4" s="11"/>
      <c r="E4" s="12" t="e">
        <f>IF(J8&gt;J5,J5,IF(J8&lt;J11,J11,J8))</f>
        <v>#REF!</v>
      </c>
      <c r="F4" s="23">
        <v>0.9</v>
      </c>
      <c r="G4" s="11"/>
      <c r="H4" s="11"/>
      <c r="I4" s="13" t="e">
        <f>IF(C4="","",ROUNDDOWN(C4*E4*F4/100,0))</f>
        <v>#REF!</v>
      </c>
      <c r="J4" s="48" t="s">
        <v>106</v>
      </c>
      <c r="K4" s="56">
        <v>1</v>
      </c>
    </row>
    <row r="5" spans="1:11">
      <c r="A5" s="14"/>
      <c r="B5" s="15"/>
      <c r="C5" s="15"/>
      <c r="D5" s="15"/>
      <c r="E5" s="16"/>
      <c r="F5" s="15"/>
      <c r="G5" s="15"/>
      <c r="H5" s="15"/>
      <c r="I5" s="17"/>
      <c r="J5" s="49" t="e">
        <f>ROUND(11.74*J15^-0.0774,2)</f>
        <v>#REF!</v>
      </c>
      <c r="K5" s="56">
        <v>0.9</v>
      </c>
    </row>
    <row r="6" spans="1:11">
      <c r="A6" s="14" t="s">
        <v>40</v>
      </c>
      <c r="B6" s="15"/>
      <c r="C6" s="15" t="e">
        <f>#REF!</f>
        <v>#REF!</v>
      </c>
      <c r="D6" s="15"/>
      <c r="E6" s="16" t="e">
        <f>E4</f>
        <v>#REF!</v>
      </c>
      <c r="F6" s="18">
        <v>0.9</v>
      </c>
      <c r="G6" s="15"/>
      <c r="H6" s="15"/>
      <c r="I6" s="13" t="e">
        <f>IF(C6="","",ROUNDDOWN(C6*E6*F4*F6/100,0))</f>
        <v>#REF!</v>
      </c>
      <c r="J6" s="49"/>
    </row>
    <row r="7" spans="1:11">
      <c r="A7" s="14" t="s">
        <v>41</v>
      </c>
      <c r="B7" s="15"/>
      <c r="C7" s="15" t="e">
        <f>#REF!</f>
        <v>#REF!</v>
      </c>
      <c r="D7" s="15"/>
      <c r="E7" s="16">
        <v>1</v>
      </c>
      <c r="F7" s="15"/>
      <c r="G7" s="15"/>
      <c r="H7" s="15"/>
      <c r="I7" s="13" t="e">
        <f>ROUNDDOWN(C7*E7/100,0)</f>
        <v>#REF!</v>
      </c>
      <c r="J7" s="50" t="s">
        <v>107</v>
      </c>
    </row>
    <row r="8" spans="1:11">
      <c r="A8" s="14" t="s">
        <v>129</v>
      </c>
      <c r="B8" s="15"/>
      <c r="C8" s="15" t="e">
        <f>#REF!</f>
        <v>#REF!</v>
      </c>
      <c r="D8" s="15"/>
      <c r="E8" s="16" t="e">
        <f>E4</f>
        <v>#REF!</v>
      </c>
      <c r="F8" s="18">
        <v>0.9</v>
      </c>
      <c r="G8" s="15"/>
      <c r="H8" s="15"/>
      <c r="I8" s="13" t="e">
        <f>ROUNDDOWN(C8*E8*F4*F8/100,0)</f>
        <v>#REF!</v>
      </c>
      <c r="J8" s="49" t="e">
        <f>ROUND(18.03*J15^-0.2027*J48^0.4017,2)</f>
        <v>#REF!</v>
      </c>
    </row>
    <row r="9" spans="1:11">
      <c r="A9" s="14" t="s">
        <v>42</v>
      </c>
      <c r="B9" s="15"/>
      <c r="C9" s="15" t="e">
        <f>#REF!</f>
        <v>#REF!</v>
      </c>
      <c r="D9" s="15"/>
      <c r="E9" s="16"/>
      <c r="F9" s="15"/>
      <c r="G9" s="15"/>
      <c r="H9" s="15"/>
      <c r="I9" s="17"/>
      <c r="J9" s="51"/>
    </row>
    <row r="10" spans="1:11">
      <c r="A10" s="14"/>
      <c r="B10" s="15"/>
      <c r="C10" s="15"/>
      <c r="E10" s="16"/>
      <c r="F10" s="15"/>
      <c r="G10" s="15"/>
      <c r="H10" s="15"/>
      <c r="I10" s="13"/>
      <c r="J10" s="50" t="s">
        <v>108</v>
      </c>
    </row>
    <row r="11" spans="1:11">
      <c r="A11" s="14"/>
      <c r="B11" s="15"/>
      <c r="C11" s="15"/>
      <c r="D11" s="15"/>
      <c r="E11" s="16"/>
      <c r="F11" s="15"/>
      <c r="G11" s="15"/>
      <c r="H11" s="15"/>
      <c r="I11" s="17"/>
      <c r="J11" s="49" t="e">
        <f>ROUND(6.94*J15^-0.0774,2)</f>
        <v>#REF!</v>
      </c>
    </row>
    <row r="12" spans="1:11" ht="10.5" customHeight="1">
      <c r="A12" s="14"/>
      <c r="B12" s="15"/>
      <c r="C12" s="15"/>
      <c r="D12" s="15"/>
      <c r="E12" s="16"/>
      <c r="F12" s="16"/>
      <c r="G12" s="16"/>
      <c r="H12" s="15"/>
      <c r="I12" s="13"/>
      <c r="J12" s="49"/>
    </row>
    <row r="13" spans="1:11" ht="10.5" customHeight="1">
      <c r="A13" s="14"/>
      <c r="B13" s="15"/>
      <c r="C13" s="15"/>
      <c r="D13" s="15"/>
      <c r="E13" s="16"/>
      <c r="F13" s="16"/>
      <c r="G13" s="16"/>
      <c r="H13" s="15"/>
      <c r="I13" s="17"/>
      <c r="J13" s="51"/>
    </row>
    <row r="14" spans="1:11">
      <c r="A14" s="14"/>
      <c r="B14" s="15"/>
      <c r="C14" s="15"/>
      <c r="D14" s="15"/>
      <c r="E14" s="16"/>
      <c r="F14" s="15"/>
      <c r="G14" s="15"/>
      <c r="H14" s="15"/>
      <c r="I14" s="17"/>
      <c r="J14" s="50" t="s">
        <v>109</v>
      </c>
      <c r="K14" s="2"/>
    </row>
    <row r="15" spans="1:11">
      <c r="A15" s="19" t="s">
        <v>33</v>
      </c>
      <c r="B15" s="20"/>
      <c r="C15" s="20" t="e">
        <f>SUM(C4:C13)</f>
        <v>#REF!</v>
      </c>
      <c r="D15" s="20"/>
      <c r="E15" s="21"/>
      <c r="F15" s="20"/>
      <c r="G15" s="20"/>
      <c r="H15" s="20"/>
      <c r="I15" s="22" t="e">
        <f>SUM(I4:I14)</f>
        <v>#REF!</v>
      </c>
      <c r="J15" s="52" t="e">
        <f>IF(C15&gt;5000000,ROUNDDOWN(C15/1000,0),5000)</f>
        <v>#REF!</v>
      </c>
    </row>
    <row r="17" spans="1:10">
      <c r="A17" s="5" t="s">
        <v>43</v>
      </c>
    </row>
    <row r="18" spans="1:10" s="2" customFormat="1">
      <c r="A18" s="6" t="s">
        <v>44</v>
      </c>
      <c r="B18" s="7" t="s">
        <v>31</v>
      </c>
      <c r="C18" s="7" t="s">
        <v>32</v>
      </c>
      <c r="D18" s="7" t="s">
        <v>33</v>
      </c>
      <c r="E18" s="8" t="s">
        <v>45</v>
      </c>
      <c r="F18" s="7" t="s">
        <v>35</v>
      </c>
      <c r="G18" s="7" t="s">
        <v>36</v>
      </c>
      <c r="H18" s="7" t="s">
        <v>37</v>
      </c>
      <c r="I18" s="9" t="s">
        <v>46</v>
      </c>
      <c r="J18" s="62" t="s">
        <v>110</v>
      </c>
    </row>
    <row r="19" spans="1:10">
      <c r="A19" s="10" t="s">
        <v>47</v>
      </c>
      <c r="B19" s="11"/>
      <c r="C19" s="11" t="e">
        <f>SUM(C4,I4)</f>
        <v>#REF!</v>
      </c>
      <c r="D19" s="11"/>
      <c r="E19" s="12" t="e">
        <f>IF(J23&gt;J20,J20,IF(J23&lt;J26,J26,J23))</f>
        <v>#REF!</v>
      </c>
      <c r="F19" s="23">
        <v>1</v>
      </c>
      <c r="G19" s="11"/>
      <c r="H19" s="11"/>
      <c r="I19" s="13" t="e">
        <f>ROUNDDOWN(C19*E19*F19/100,0)</f>
        <v>#REF!</v>
      </c>
      <c r="J19" s="48" t="s">
        <v>106</v>
      </c>
    </row>
    <row r="20" spans="1:10">
      <c r="A20" s="14"/>
      <c r="B20" s="15"/>
      <c r="C20" s="15"/>
      <c r="D20" s="15"/>
      <c r="E20" s="16"/>
      <c r="F20" s="18"/>
      <c r="G20" s="15"/>
      <c r="H20" s="15"/>
      <c r="I20" s="17"/>
      <c r="J20" s="49" t="e">
        <f>ROUND(184.58*J30^-0.2263,2)</f>
        <v>#REF!</v>
      </c>
    </row>
    <row r="21" spans="1:10">
      <c r="A21" s="14" t="s">
        <v>48</v>
      </c>
      <c r="B21" s="15"/>
      <c r="C21" s="15" t="e">
        <f>SUM(C6,I6)</f>
        <v>#REF!</v>
      </c>
      <c r="D21" s="15"/>
      <c r="E21" s="12" t="e">
        <f>E19</f>
        <v>#REF!</v>
      </c>
      <c r="F21" s="18">
        <v>1</v>
      </c>
      <c r="G21" s="15"/>
      <c r="H21" s="15"/>
      <c r="I21" s="13" t="e">
        <f>ROUNDDOWN(C21*E21*F21/100,0)</f>
        <v>#REF!</v>
      </c>
      <c r="J21" s="49"/>
    </row>
    <row r="22" spans="1:10">
      <c r="A22" s="14" t="s">
        <v>49</v>
      </c>
      <c r="B22" s="15"/>
      <c r="C22" s="15" t="e">
        <f>SUM(C7,I7)</f>
        <v>#REF!</v>
      </c>
      <c r="D22" s="15"/>
      <c r="E22" s="16">
        <v>2</v>
      </c>
      <c r="F22" s="18"/>
      <c r="G22" s="15"/>
      <c r="H22" s="15"/>
      <c r="I22" s="13" t="e">
        <f>ROUNDDOWN(C22*E22/100,0)</f>
        <v>#REF!</v>
      </c>
      <c r="J22" s="50" t="s">
        <v>107</v>
      </c>
    </row>
    <row r="23" spans="1:10">
      <c r="A23" s="14" t="s">
        <v>131</v>
      </c>
      <c r="B23" s="15"/>
      <c r="C23" s="15" t="e">
        <f>SUM(C8,I8)</f>
        <v>#REF!</v>
      </c>
      <c r="D23" s="15"/>
      <c r="E23" s="16" t="e">
        <f>E19</f>
        <v>#REF!</v>
      </c>
      <c r="F23" s="18">
        <v>0.8</v>
      </c>
      <c r="G23" s="15"/>
      <c r="H23" s="15"/>
      <c r="I23" s="13" t="e">
        <f>ROUNDDOWN(C23*E23*F23/100,0)</f>
        <v>#REF!</v>
      </c>
      <c r="J23" s="49" t="e">
        <f>ROUND(356.2*J30^-0.4085*J48^0.5766,2)</f>
        <v>#REF!</v>
      </c>
    </row>
    <row r="24" spans="1:10">
      <c r="A24" s="14" t="s">
        <v>42</v>
      </c>
      <c r="B24" s="15"/>
      <c r="C24" s="11" t="e">
        <f>C9</f>
        <v>#REF!</v>
      </c>
      <c r="D24" s="15"/>
      <c r="E24" s="16"/>
      <c r="F24" s="18"/>
      <c r="G24" s="15"/>
      <c r="H24" s="15"/>
      <c r="I24" s="13"/>
      <c r="J24" s="51"/>
    </row>
    <row r="25" spans="1:10">
      <c r="A25" s="14"/>
      <c r="B25" s="15"/>
      <c r="C25" s="11"/>
      <c r="D25" s="15"/>
      <c r="E25" s="16"/>
      <c r="F25" s="18"/>
      <c r="G25" s="15"/>
      <c r="H25" s="15"/>
      <c r="I25" s="13"/>
      <c r="J25" s="50" t="s">
        <v>108</v>
      </c>
    </row>
    <row r="26" spans="1:10">
      <c r="A26" s="14"/>
      <c r="B26" s="15"/>
      <c r="C26" s="15"/>
      <c r="D26" s="15"/>
      <c r="E26" s="16"/>
      <c r="F26" s="18"/>
      <c r="G26" s="15"/>
      <c r="H26" s="15"/>
      <c r="I26" s="13"/>
      <c r="J26" s="49" t="e">
        <f>ROUND(87.29*J30^-0.2263,2)</f>
        <v>#REF!</v>
      </c>
    </row>
    <row r="27" spans="1:10">
      <c r="A27" s="14"/>
      <c r="B27" s="15"/>
      <c r="C27" s="11"/>
      <c r="D27" s="15"/>
      <c r="E27" s="16"/>
      <c r="F27" s="18"/>
      <c r="G27" s="15"/>
      <c r="H27" s="15"/>
      <c r="I27" s="13"/>
      <c r="J27" s="51"/>
    </row>
    <row r="28" spans="1:10">
      <c r="A28" s="14"/>
      <c r="B28" s="15"/>
      <c r="C28" s="15"/>
      <c r="D28" s="15"/>
      <c r="E28" s="16"/>
      <c r="F28" s="18"/>
      <c r="G28" s="15"/>
      <c r="H28" s="15"/>
      <c r="I28" s="13"/>
      <c r="J28" s="51"/>
    </row>
    <row r="29" spans="1:10">
      <c r="A29" s="14"/>
      <c r="B29" s="15"/>
      <c r="C29" s="15"/>
      <c r="D29" s="15"/>
      <c r="E29" s="16"/>
      <c r="F29" s="18"/>
      <c r="G29" s="15"/>
      <c r="H29" s="15"/>
      <c r="I29" s="13"/>
      <c r="J29" s="50" t="s">
        <v>0</v>
      </c>
    </row>
    <row r="30" spans="1:10">
      <c r="A30" s="19" t="s">
        <v>33</v>
      </c>
      <c r="B30" s="20"/>
      <c r="C30" s="20" t="e">
        <f>SUM(C19:C29)</f>
        <v>#REF!</v>
      </c>
      <c r="D30" s="20"/>
      <c r="E30" s="21"/>
      <c r="F30" s="24"/>
      <c r="G30" s="20"/>
      <c r="H30" s="20"/>
      <c r="I30" s="22" t="e">
        <f>SUM(I19:I29)</f>
        <v>#REF!</v>
      </c>
      <c r="J30" s="52" t="e">
        <f>IF(C30&gt;5000000,ROUNDDOWN(C30/1000,0),5000)</f>
        <v>#REF!</v>
      </c>
    </row>
    <row r="32" spans="1:10">
      <c r="A32" s="5" t="s">
        <v>50</v>
      </c>
    </row>
    <row r="33" spans="1:10" s="2" customFormat="1">
      <c r="A33" s="6" t="s">
        <v>51</v>
      </c>
      <c r="B33" s="7" t="s">
        <v>31</v>
      </c>
      <c r="C33" s="7" t="s">
        <v>32</v>
      </c>
      <c r="D33" s="7" t="s">
        <v>33</v>
      </c>
      <c r="E33" s="8" t="s">
        <v>52</v>
      </c>
      <c r="F33" s="7" t="s">
        <v>35</v>
      </c>
      <c r="G33" s="7" t="s">
        <v>53</v>
      </c>
      <c r="H33" s="7" t="s">
        <v>37</v>
      </c>
      <c r="I33" s="9" t="s">
        <v>54</v>
      </c>
      <c r="J33" s="62" t="s">
        <v>1</v>
      </c>
    </row>
    <row r="34" spans="1:10" s="2" customFormat="1">
      <c r="A34" s="25"/>
      <c r="B34" s="26"/>
      <c r="C34" s="26"/>
      <c r="D34" s="26"/>
      <c r="E34" s="27"/>
      <c r="F34" s="5"/>
      <c r="G34" s="26"/>
      <c r="H34" s="26"/>
      <c r="I34" s="28"/>
      <c r="J34" s="48" t="s">
        <v>2</v>
      </c>
    </row>
    <row r="35" spans="1:10">
      <c r="A35" s="14" t="s">
        <v>55</v>
      </c>
      <c r="B35" s="15"/>
      <c r="C35" s="15" t="e">
        <f>C30+I30</f>
        <v>#REF!</v>
      </c>
      <c r="D35" s="15"/>
      <c r="E35" s="16" t="e">
        <f>IF(J38&gt;J35,J35,IF(J38&lt;J41,J41,J38))</f>
        <v>#REF!</v>
      </c>
      <c r="F35" s="18">
        <v>1</v>
      </c>
      <c r="G35" s="15"/>
      <c r="H35" s="15"/>
      <c r="I35" s="17" t="e">
        <f>ROUNDDOWN(C35*E35*F35/100,0)</f>
        <v>#REF!</v>
      </c>
      <c r="J35" s="49">
        <v>11.26</v>
      </c>
    </row>
    <row r="36" spans="1:10">
      <c r="A36" s="14"/>
      <c r="B36" s="15"/>
      <c r="C36" s="15"/>
      <c r="D36" s="15"/>
      <c r="E36" s="16"/>
      <c r="F36" s="18"/>
      <c r="G36" s="15"/>
      <c r="H36" s="15"/>
      <c r="I36" s="17"/>
      <c r="J36" s="50"/>
    </row>
    <row r="37" spans="1:10">
      <c r="A37" s="14"/>
      <c r="B37" s="16"/>
      <c r="C37" s="15"/>
      <c r="D37" s="15"/>
      <c r="E37" s="29"/>
      <c r="F37" s="18"/>
      <c r="G37" s="15"/>
      <c r="H37" s="15"/>
      <c r="I37" s="17"/>
      <c r="J37" s="50" t="s">
        <v>107</v>
      </c>
    </row>
    <row r="38" spans="1:10">
      <c r="A38" s="14" t="s">
        <v>56</v>
      </c>
      <c r="B38" s="16"/>
      <c r="C38" s="15"/>
      <c r="D38" s="30"/>
      <c r="E38" s="16">
        <v>0.04</v>
      </c>
      <c r="F38" s="16"/>
      <c r="G38" s="15"/>
      <c r="H38" s="15"/>
      <c r="I38" s="13" t="e">
        <f>ROUNDDOWN(C35*E38/100,-1)</f>
        <v>#REF!</v>
      </c>
      <c r="J38" s="49" t="e">
        <f>ROUND(15.065-1.028*LOG(C45/1000),2)</f>
        <v>#REF!</v>
      </c>
    </row>
    <row r="39" spans="1:10">
      <c r="A39" s="14"/>
      <c r="B39" s="15"/>
      <c r="C39" s="15"/>
      <c r="D39" s="15"/>
      <c r="E39" s="16"/>
      <c r="F39" s="15"/>
      <c r="G39" s="15"/>
      <c r="H39" s="15"/>
      <c r="I39" s="17"/>
      <c r="J39" s="51"/>
    </row>
    <row r="40" spans="1:10">
      <c r="A40" s="14"/>
      <c r="B40" s="15"/>
      <c r="C40" s="15"/>
      <c r="D40" s="15"/>
      <c r="E40" s="16"/>
      <c r="F40" s="15"/>
      <c r="G40" s="15"/>
      <c r="H40" s="15"/>
      <c r="I40" s="17"/>
      <c r="J40" s="50" t="s">
        <v>3</v>
      </c>
    </row>
    <row r="41" spans="1:10">
      <c r="A41" s="14"/>
      <c r="B41" s="15"/>
      <c r="C41" s="15"/>
      <c r="D41" s="15"/>
      <c r="E41" s="16"/>
      <c r="F41" s="16"/>
      <c r="G41" s="15"/>
      <c r="H41" s="15"/>
      <c r="I41" s="17"/>
      <c r="J41" s="49">
        <v>8.41</v>
      </c>
    </row>
    <row r="42" spans="1:10">
      <c r="A42" s="14"/>
      <c r="B42" s="15"/>
      <c r="C42" s="15"/>
      <c r="D42" s="15"/>
      <c r="E42" s="16"/>
      <c r="F42" s="15"/>
      <c r="G42" s="15"/>
      <c r="H42" s="15"/>
      <c r="I42" s="17"/>
      <c r="J42" s="51"/>
    </row>
    <row r="43" spans="1:10">
      <c r="A43" s="14"/>
      <c r="B43" s="15"/>
      <c r="C43" s="15"/>
      <c r="D43" s="15"/>
      <c r="E43" s="16"/>
      <c r="F43" s="15"/>
      <c r="G43" s="15"/>
      <c r="H43" s="15"/>
      <c r="I43" s="17"/>
      <c r="J43" s="51"/>
    </row>
    <row r="44" spans="1:10">
      <c r="A44" s="14"/>
      <c r="B44" s="15"/>
      <c r="C44" s="15"/>
      <c r="D44" s="15"/>
      <c r="E44" s="16"/>
      <c r="F44" s="15"/>
      <c r="G44" s="15"/>
      <c r="H44" s="15"/>
      <c r="I44" s="17"/>
      <c r="J44" s="51"/>
    </row>
    <row r="45" spans="1:10">
      <c r="A45" s="19" t="s">
        <v>57</v>
      </c>
      <c r="B45" s="20"/>
      <c r="C45" s="20" t="e">
        <f>SUM(C35:C43)</f>
        <v>#REF!</v>
      </c>
      <c r="D45" s="20"/>
      <c r="E45" s="21"/>
      <c r="F45" s="20"/>
      <c r="G45" s="20"/>
      <c r="H45" s="20"/>
      <c r="I45" s="22" t="e">
        <f>SUM(I34:I44)</f>
        <v>#REF!</v>
      </c>
      <c r="J45" s="52"/>
    </row>
    <row r="46" spans="1:10">
      <c r="A46" s="6"/>
      <c r="B46" s="31"/>
      <c r="C46" s="32"/>
      <c r="D46" s="32"/>
      <c r="E46" s="31"/>
      <c r="F46" s="32"/>
      <c r="G46" s="32"/>
      <c r="H46" s="32"/>
      <c r="I46" s="9" t="s">
        <v>58</v>
      </c>
      <c r="J46" s="61" t="s">
        <v>4</v>
      </c>
    </row>
    <row r="47" spans="1:10">
      <c r="A47" s="6" t="s">
        <v>33</v>
      </c>
      <c r="B47" s="32"/>
      <c r="C47" s="32" t="e">
        <f>ROUNDDOWN(C45+I45,-5)</f>
        <v>#REF!</v>
      </c>
      <c r="D47" s="32"/>
      <c r="E47" s="31"/>
      <c r="F47" s="32"/>
      <c r="G47" s="32"/>
      <c r="H47" s="32"/>
      <c r="I47" s="33" t="e">
        <f>C47-C45</f>
        <v>#REF!</v>
      </c>
      <c r="J47" s="60" t="s">
        <v>5</v>
      </c>
    </row>
    <row r="48" spans="1:10">
      <c r="A48" s="6" t="s">
        <v>59</v>
      </c>
      <c r="B48" s="32"/>
      <c r="C48" s="32" t="e">
        <f>C47*8%</f>
        <v>#REF!</v>
      </c>
      <c r="D48" s="32"/>
      <c r="E48" s="31"/>
      <c r="F48" s="32"/>
      <c r="G48" s="32"/>
      <c r="H48" s="32"/>
      <c r="I48" s="33"/>
      <c r="J48" s="63">
        <v>6</v>
      </c>
    </row>
    <row r="49" spans="1:10">
      <c r="A49" s="6" t="s">
        <v>60</v>
      </c>
      <c r="B49" s="32"/>
      <c r="C49" s="32" t="e">
        <f>SUM(C47:C48)</f>
        <v>#REF!</v>
      </c>
      <c r="D49" s="32"/>
      <c r="E49" s="31"/>
      <c r="F49" s="32"/>
      <c r="G49" s="32"/>
      <c r="H49" s="32"/>
      <c r="I49" s="33"/>
      <c r="J49" s="53" t="s">
        <v>6</v>
      </c>
    </row>
    <row r="51" spans="1:10">
      <c r="A51" s="914"/>
      <c r="B51" s="54"/>
      <c r="C51" s="54"/>
    </row>
    <row r="52" spans="1:10">
      <c r="A52" s="914"/>
      <c r="B52" s="54"/>
      <c r="C52" s="55"/>
    </row>
  </sheetData>
  <mergeCells count="1">
    <mergeCell ref="A51:A52"/>
  </mergeCells>
  <phoneticPr fontId="13"/>
  <dataValidations count="1">
    <dataValidation type="list" allowBlank="1" showInputMessage="1" showErrorMessage="1" sqref="F4" xr:uid="{00000000-0002-0000-0300-000000000000}">
      <formula1>$K$4:$K$5</formula1>
    </dataValidation>
  </dataValidations>
  <printOptions horizontalCentered="1" gridLinesSet="0"/>
  <pageMargins left="0.51181102362204722" right="0.51181102362204722" top="0.98425196850393704" bottom="0.51181102362204722" header="0.51181102362204722" footer="0.31496062992125984"/>
  <pageSetup paperSize="9" orientation="portrait" r:id="rId1"/>
  <headerFooter alignWithMargins="0">
    <oddFooter>&amp;C&amp;9N0.&amp;P&amp;R&amp;"ＭＳ Ｐ明朝,標準"&amp;9津山市 学校施設課</oddFooter>
  </headerFooter>
  <ignoredErrors>
    <ignoredError sqref="I22:J34 I48" formula="1"/>
    <ignoredError sqref="I35:J47" evalError="1" formula="1"/>
    <ignoredError sqref="E35 C47 C49" evalError="1"/>
  </ignoredErrors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indexed="45"/>
  </sheetPr>
  <dimension ref="A1:K52"/>
  <sheetViews>
    <sheetView view="pageBreakPreview" zoomScaleNormal="100" zoomScaleSheetLayoutView="100" workbookViewId="0">
      <selection activeCell="J48" sqref="J48"/>
    </sheetView>
  </sheetViews>
  <sheetFormatPr defaultColWidth="9" defaultRowHeight="10.5"/>
  <cols>
    <col min="1" max="1" width="15.625" style="2" customWidth="1"/>
    <col min="2" max="2" width="12.625" style="3" customWidth="1"/>
    <col min="3" max="3" width="15.625" style="3" customWidth="1"/>
    <col min="4" max="4" width="12.625" style="3" customWidth="1"/>
    <col min="5" max="5" width="12.625" style="4" customWidth="1"/>
    <col min="6" max="6" width="8.625" style="3" customWidth="1"/>
    <col min="7" max="8" width="12.625" style="3" customWidth="1"/>
    <col min="9" max="11" width="15.625" style="3" customWidth="1"/>
    <col min="12" max="16384" width="9" style="3"/>
  </cols>
  <sheetData>
    <row r="1" spans="1:11" ht="21" customHeight="1">
      <c r="A1" s="59" t="s">
        <v>86</v>
      </c>
    </row>
    <row r="2" spans="1:11">
      <c r="A2" s="5" t="s">
        <v>29</v>
      </c>
      <c r="J2" s="47" t="s">
        <v>104</v>
      </c>
    </row>
    <row r="3" spans="1:11" s="2" customFormat="1">
      <c r="A3" s="6" t="s">
        <v>30</v>
      </c>
      <c r="B3" s="7" t="s">
        <v>31</v>
      </c>
      <c r="C3" s="7" t="s">
        <v>32</v>
      </c>
      <c r="D3" s="7" t="s">
        <v>33</v>
      </c>
      <c r="E3" s="8" t="s">
        <v>34</v>
      </c>
      <c r="F3" s="7" t="s">
        <v>35</v>
      </c>
      <c r="G3" s="7" t="s">
        <v>36</v>
      </c>
      <c r="H3" s="7" t="s">
        <v>37</v>
      </c>
      <c r="I3" s="9" t="s">
        <v>38</v>
      </c>
      <c r="J3" s="62" t="s">
        <v>105</v>
      </c>
      <c r="K3" s="3"/>
    </row>
    <row r="4" spans="1:11">
      <c r="A4" s="10" t="s">
        <v>39</v>
      </c>
      <c r="B4" s="11"/>
      <c r="C4" s="11" t="e">
        <f>#REF!</f>
        <v>#REF!</v>
      </c>
      <c r="D4" s="11"/>
      <c r="E4" s="12" t="e">
        <f>IF(J8&gt;J5,J5,IF(J8&lt;J11,J11,J8))</f>
        <v>#REF!</v>
      </c>
      <c r="F4" s="23">
        <v>0.9</v>
      </c>
      <c r="G4" s="11"/>
      <c r="H4" s="11"/>
      <c r="I4" s="13" t="e">
        <f>ROUNDDOWN(C4*E4*F4/100,0)</f>
        <v>#REF!</v>
      </c>
      <c r="J4" s="48" t="s">
        <v>106</v>
      </c>
      <c r="K4" s="56">
        <v>1</v>
      </c>
    </row>
    <row r="5" spans="1:11">
      <c r="A5" s="14"/>
      <c r="B5" s="15"/>
      <c r="C5" s="15"/>
      <c r="D5" s="15"/>
      <c r="E5" s="16"/>
      <c r="F5" s="15"/>
      <c r="G5" s="15"/>
      <c r="H5" s="15"/>
      <c r="I5" s="17"/>
      <c r="J5" s="49" t="e">
        <f>ROUND(16.73*J15^-0.0992,2)</f>
        <v>#REF!</v>
      </c>
      <c r="K5" s="56">
        <v>0.9</v>
      </c>
    </row>
    <row r="6" spans="1:11">
      <c r="A6" s="14" t="s">
        <v>40</v>
      </c>
      <c r="B6" s="15"/>
      <c r="C6" s="15" t="e">
        <f>#REF!</f>
        <v>#REF!</v>
      </c>
      <c r="D6" s="15"/>
      <c r="E6" s="16" t="e">
        <f>E4</f>
        <v>#REF!</v>
      </c>
      <c r="F6" s="18">
        <v>0.9</v>
      </c>
      <c r="G6" s="15"/>
      <c r="H6" s="15"/>
      <c r="I6" s="13" t="e">
        <f>ROUNDDOWN(C6*E6*F4*F6/100,0)</f>
        <v>#REF!</v>
      </c>
      <c r="J6" s="49"/>
    </row>
    <row r="7" spans="1:11">
      <c r="A7" s="14" t="s">
        <v>41</v>
      </c>
      <c r="B7" s="15"/>
      <c r="C7" s="15" t="e">
        <f>#REF!</f>
        <v>#REF!</v>
      </c>
      <c r="D7" s="15"/>
      <c r="E7" s="16">
        <v>1</v>
      </c>
      <c r="F7" s="15"/>
      <c r="G7" s="15"/>
      <c r="H7" s="15"/>
      <c r="I7" s="13" t="e">
        <f>ROUNDDOWN(C7*E7/100,0)</f>
        <v>#REF!</v>
      </c>
      <c r="J7" s="50" t="s">
        <v>107</v>
      </c>
    </row>
    <row r="8" spans="1:11">
      <c r="A8" s="14" t="s">
        <v>129</v>
      </c>
      <c r="B8" s="15"/>
      <c r="C8" s="15" t="e">
        <f>#REF!</f>
        <v>#REF!</v>
      </c>
      <c r="D8" s="15"/>
      <c r="E8" s="16" t="e">
        <f>E4</f>
        <v>#REF!</v>
      </c>
      <c r="F8" s="18">
        <v>0.9</v>
      </c>
      <c r="G8" s="15"/>
      <c r="H8" s="15"/>
      <c r="I8" s="13" t="e">
        <f>ROUNDDOWN(C8*E8*F4*F8/100,0)</f>
        <v>#REF!</v>
      </c>
      <c r="J8" s="49" t="e">
        <f>ROUND(22.89*J15^-0.2462*J48^0.41,2)</f>
        <v>#REF!</v>
      </c>
    </row>
    <row r="9" spans="1:11">
      <c r="A9" s="14" t="s">
        <v>42</v>
      </c>
      <c r="B9" s="15"/>
      <c r="C9" s="15" t="e">
        <f>#REF!</f>
        <v>#REF!</v>
      </c>
      <c r="D9" s="15"/>
      <c r="E9" s="16"/>
      <c r="F9" s="15"/>
      <c r="G9" s="15"/>
      <c r="H9" s="15"/>
      <c r="I9" s="17"/>
      <c r="J9" s="51"/>
    </row>
    <row r="10" spans="1:11">
      <c r="A10" s="14"/>
      <c r="B10" s="15"/>
      <c r="C10" s="15"/>
      <c r="E10" s="16"/>
      <c r="F10" s="15"/>
      <c r="G10" s="15"/>
      <c r="H10" s="15"/>
      <c r="I10" s="13"/>
      <c r="J10" s="50" t="s">
        <v>108</v>
      </c>
    </row>
    <row r="11" spans="1:11">
      <c r="A11" s="14"/>
      <c r="B11" s="15"/>
      <c r="C11" s="15"/>
      <c r="D11" s="15"/>
      <c r="E11" s="16"/>
      <c r="F11" s="15"/>
      <c r="G11" s="15"/>
      <c r="H11" s="15"/>
      <c r="I11" s="17"/>
      <c r="J11" s="49" t="e">
        <f>ROUND(9.08*J15^-0.0992,2)</f>
        <v>#REF!</v>
      </c>
    </row>
    <row r="12" spans="1:11" ht="10.5" customHeight="1">
      <c r="A12" s="14"/>
      <c r="B12" s="15"/>
      <c r="C12" s="15"/>
      <c r="D12" s="15"/>
      <c r="E12" s="16"/>
      <c r="F12" s="16"/>
      <c r="G12" s="16"/>
      <c r="H12" s="15"/>
      <c r="I12" s="13"/>
      <c r="J12" s="49"/>
    </row>
    <row r="13" spans="1:11" ht="10.5" customHeight="1">
      <c r="A13" s="14"/>
      <c r="B13" s="15"/>
      <c r="C13" s="15"/>
      <c r="D13" s="15"/>
      <c r="E13" s="16"/>
      <c r="F13" s="16"/>
      <c r="G13" s="16"/>
      <c r="H13" s="15"/>
      <c r="I13" s="17"/>
      <c r="J13" s="51"/>
    </row>
    <row r="14" spans="1:11">
      <c r="A14" s="14"/>
      <c r="B14" s="15"/>
      <c r="C14" s="15"/>
      <c r="D14" s="15"/>
      <c r="E14" s="16"/>
      <c r="F14" s="15"/>
      <c r="G14" s="15"/>
      <c r="H14" s="15"/>
      <c r="I14" s="17"/>
      <c r="J14" s="50" t="s">
        <v>109</v>
      </c>
      <c r="K14" s="2"/>
    </row>
    <row r="15" spans="1:11">
      <c r="A15" s="19" t="s">
        <v>33</v>
      </c>
      <c r="B15" s="20"/>
      <c r="C15" s="20" t="e">
        <f>SUM(C4:C13)</f>
        <v>#REF!</v>
      </c>
      <c r="D15" s="20"/>
      <c r="E15" s="21"/>
      <c r="F15" s="20"/>
      <c r="G15" s="20"/>
      <c r="H15" s="20"/>
      <c r="I15" s="22" t="e">
        <f>SUM(I4:I14)</f>
        <v>#REF!</v>
      </c>
      <c r="J15" s="52" t="e">
        <f>IF(C15&gt;5000000,ROUNDDOWN(C15/1000,0),5000)</f>
        <v>#REF!</v>
      </c>
    </row>
    <row r="17" spans="1:10">
      <c r="A17" s="5" t="s">
        <v>43</v>
      </c>
    </row>
    <row r="18" spans="1:10" s="2" customFormat="1">
      <c r="A18" s="6" t="s">
        <v>44</v>
      </c>
      <c r="B18" s="7" t="s">
        <v>31</v>
      </c>
      <c r="C18" s="7" t="s">
        <v>32</v>
      </c>
      <c r="D18" s="7" t="s">
        <v>33</v>
      </c>
      <c r="E18" s="8" t="s">
        <v>45</v>
      </c>
      <c r="F18" s="7" t="s">
        <v>35</v>
      </c>
      <c r="G18" s="7" t="s">
        <v>36</v>
      </c>
      <c r="H18" s="7" t="s">
        <v>37</v>
      </c>
      <c r="I18" s="9" t="s">
        <v>46</v>
      </c>
      <c r="J18" s="62" t="s">
        <v>110</v>
      </c>
    </row>
    <row r="19" spans="1:10">
      <c r="A19" s="10" t="s">
        <v>47</v>
      </c>
      <c r="B19" s="11"/>
      <c r="C19" s="11" t="e">
        <f>C4+I4</f>
        <v>#REF!</v>
      </c>
      <c r="D19" s="11"/>
      <c r="E19" s="12" t="e">
        <f>IF(J23&gt;J20,J20,IF(J23&lt;J26,J26,J23))</f>
        <v>#REF!</v>
      </c>
      <c r="F19" s="23">
        <v>1</v>
      </c>
      <c r="G19" s="11"/>
      <c r="H19" s="11"/>
      <c r="I19" s="13" t="e">
        <f>ROUNDDOWN(C19*E19*F19/100,0)</f>
        <v>#REF!</v>
      </c>
      <c r="J19" s="48" t="s">
        <v>106</v>
      </c>
    </row>
    <row r="20" spans="1:10">
      <c r="A20" s="14"/>
      <c r="B20" s="15"/>
      <c r="C20" s="15"/>
      <c r="D20" s="15"/>
      <c r="E20" s="16"/>
      <c r="F20" s="18"/>
      <c r="G20" s="15"/>
      <c r="H20" s="15"/>
      <c r="I20" s="17"/>
      <c r="J20" s="49" t="e">
        <f>ROUND(263.03*J30^-0.2253,2)</f>
        <v>#REF!</v>
      </c>
    </row>
    <row r="21" spans="1:10">
      <c r="A21" s="14" t="s">
        <v>48</v>
      </c>
      <c r="B21" s="15"/>
      <c r="C21" s="15" t="e">
        <f>C6+I6</f>
        <v>#REF!</v>
      </c>
      <c r="D21" s="15"/>
      <c r="E21" s="12" t="e">
        <f>E19</f>
        <v>#REF!</v>
      </c>
      <c r="F21" s="18">
        <v>1</v>
      </c>
      <c r="G21" s="15"/>
      <c r="H21" s="15"/>
      <c r="I21" s="13" t="e">
        <f>ROUNDDOWN(C21*E21*F21/100,0)</f>
        <v>#REF!</v>
      </c>
      <c r="J21" s="49"/>
    </row>
    <row r="22" spans="1:10">
      <c r="A22" s="14" t="s">
        <v>49</v>
      </c>
      <c r="B22" s="15"/>
      <c r="C22" s="11" t="e">
        <f>C7+I7</f>
        <v>#REF!</v>
      </c>
      <c r="D22" s="15"/>
      <c r="E22" s="16">
        <v>2</v>
      </c>
      <c r="F22" s="18"/>
      <c r="G22" s="15"/>
      <c r="H22" s="15"/>
      <c r="I22" s="13" t="e">
        <f>ROUNDDOWN(C22*E22/100,0)</f>
        <v>#REF!</v>
      </c>
      <c r="J22" s="50" t="s">
        <v>107</v>
      </c>
    </row>
    <row r="23" spans="1:10">
      <c r="A23" s="14" t="s">
        <v>131</v>
      </c>
      <c r="B23" s="15"/>
      <c r="C23" s="11" t="e">
        <f>C8+I8</f>
        <v>#REF!</v>
      </c>
      <c r="D23" s="15"/>
      <c r="E23" s="16" t="e">
        <f>E19</f>
        <v>#REF!</v>
      </c>
      <c r="F23" s="18">
        <v>0.8</v>
      </c>
      <c r="G23" s="15"/>
      <c r="H23" s="15"/>
      <c r="I23" s="13" t="e">
        <f>ROUNDDOWN(C23*E23*F23/100,0)</f>
        <v>#REF!</v>
      </c>
      <c r="J23" s="49" t="e">
        <f>ROUND(351.48*J30^-0.3528*J48^0.3524,2)</f>
        <v>#REF!</v>
      </c>
    </row>
    <row r="24" spans="1:10">
      <c r="A24" s="14" t="s">
        <v>42</v>
      </c>
      <c r="B24" s="15"/>
      <c r="C24" s="15" t="e">
        <f>C9</f>
        <v>#REF!</v>
      </c>
      <c r="D24" s="15"/>
      <c r="E24" s="16"/>
      <c r="F24" s="18"/>
      <c r="G24" s="15"/>
      <c r="H24" s="15"/>
      <c r="I24" s="13"/>
      <c r="J24" s="51"/>
    </row>
    <row r="25" spans="1:10">
      <c r="A25" s="14"/>
      <c r="B25" s="15"/>
      <c r="C25" s="11"/>
      <c r="D25" s="15"/>
      <c r="E25" s="16"/>
      <c r="F25" s="18"/>
      <c r="G25" s="15"/>
      <c r="H25" s="15"/>
      <c r="I25" s="13"/>
      <c r="J25" s="50" t="s">
        <v>108</v>
      </c>
    </row>
    <row r="26" spans="1:10">
      <c r="A26" s="14"/>
      <c r="B26" s="15"/>
      <c r="C26" s="15"/>
      <c r="D26" s="15"/>
      <c r="E26" s="16"/>
      <c r="F26" s="18"/>
      <c r="G26" s="15"/>
      <c r="H26" s="15"/>
      <c r="I26" s="13"/>
      <c r="J26" s="49" t="e">
        <f>ROUND(156.07*J30^-0.2253,2)</f>
        <v>#REF!</v>
      </c>
    </row>
    <row r="27" spans="1:10">
      <c r="A27" s="14"/>
      <c r="B27" s="15"/>
      <c r="C27" s="11"/>
      <c r="D27" s="15"/>
      <c r="E27" s="16"/>
      <c r="F27" s="18"/>
      <c r="G27" s="15"/>
      <c r="H27" s="15"/>
      <c r="I27" s="13"/>
      <c r="J27" s="51"/>
    </row>
    <row r="28" spans="1:10">
      <c r="A28" s="14"/>
      <c r="B28" s="15"/>
      <c r="C28" s="15"/>
      <c r="D28" s="15"/>
      <c r="E28" s="16"/>
      <c r="F28" s="18"/>
      <c r="G28" s="15"/>
      <c r="H28" s="15"/>
      <c r="I28" s="13"/>
      <c r="J28" s="51"/>
    </row>
    <row r="29" spans="1:10">
      <c r="A29" s="14"/>
      <c r="B29" s="15"/>
      <c r="C29" s="15"/>
      <c r="D29" s="15"/>
      <c r="E29" s="16"/>
      <c r="F29" s="18"/>
      <c r="G29" s="15"/>
      <c r="H29" s="15"/>
      <c r="I29" s="13"/>
      <c r="J29" s="50" t="s">
        <v>0</v>
      </c>
    </row>
    <row r="30" spans="1:10">
      <c r="A30" s="19" t="s">
        <v>33</v>
      </c>
      <c r="B30" s="20"/>
      <c r="C30" s="20" t="e">
        <f>SUM(C19:C29)</f>
        <v>#REF!</v>
      </c>
      <c r="D30" s="20"/>
      <c r="E30" s="21"/>
      <c r="F30" s="24"/>
      <c r="G30" s="20"/>
      <c r="H30" s="20"/>
      <c r="I30" s="22" t="e">
        <f>SUM(I19:I29)</f>
        <v>#REF!</v>
      </c>
      <c r="J30" s="52" t="e">
        <f>IF(C30&gt;5000000,ROUNDDOWN(C30/1000,0),5000)</f>
        <v>#REF!</v>
      </c>
    </row>
    <row r="32" spans="1:10">
      <c r="A32" s="5" t="s">
        <v>50</v>
      </c>
    </row>
    <row r="33" spans="1:10" s="2" customFormat="1">
      <c r="A33" s="6" t="s">
        <v>51</v>
      </c>
      <c r="B33" s="7" t="s">
        <v>31</v>
      </c>
      <c r="C33" s="7" t="s">
        <v>32</v>
      </c>
      <c r="D33" s="7" t="s">
        <v>33</v>
      </c>
      <c r="E33" s="8" t="s">
        <v>52</v>
      </c>
      <c r="F33" s="7" t="s">
        <v>35</v>
      </c>
      <c r="G33" s="7" t="s">
        <v>53</v>
      </c>
      <c r="H33" s="7" t="s">
        <v>37</v>
      </c>
      <c r="I33" s="9" t="s">
        <v>54</v>
      </c>
      <c r="J33" s="62" t="s">
        <v>1</v>
      </c>
    </row>
    <row r="34" spans="1:10" s="2" customFormat="1">
      <c r="A34" s="25"/>
      <c r="B34" s="26"/>
      <c r="C34" s="26"/>
      <c r="D34" s="26"/>
      <c r="E34" s="27"/>
      <c r="F34" s="5"/>
      <c r="G34" s="26"/>
      <c r="H34" s="26"/>
      <c r="I34" s="28"/>
      <c r="J34" s="48" t="s">
        <v>2</v>
      </c>
    </row>
    <row r="35" spans="1:10">
      <c r="A35" s="14" t="s">
        <v>55</v>
      </c>
      <c r="B35" s="15"/>
      <c r="C35" s="15" t="e">
        <f>C30+I30</f>
        <v>#REF!</v>
      </c>
      <c r="D35" s="15"/>
      <c r="E35" s="16" t="e">
        <f>IF(J38&gt;J35,J35,IF(J38&lt;J41,J41,J38))</f>
        <v>#REF!</v>
      </c>
      <c r="F35" s="18">
        <v>1</v>
      </c>
      <c r="G35" s="15"/>
      <c r="H35" s="15"/>
      <c r="I35" s="17" t="e">
        <f>ROUNDDOWN(C35*E35*F35/100,0)</f>
        <v>#REF!</v>
      </c>
      <c r="J35" s="49">
        <v>11.8</v>
      </c>
    </row>
    <row r="36" spans="1:10">
      <c r="A36" s="14"/>
      <c r="B36" s="15"/>
      <c r="C36" s="15"/>
      <c r="D36" s="15"/>
      <c r="E36" s="16"/>
      <c r="F36" s="18"/>
      <c r="G36" s="15"/>
      <c r="H36" s="15"/>
      <c r="I36" s="17"/>
      <c r="J36" s="50"/>
    </row>
    <row r="37" spans="1:10">
      <c r="A37" s="14"/>
      <c r="B37" s="16"/>
      <c r="C37" s="15"/>
      <c r="D37" s="15"/>
      <c r="E37" s="29"/>
      <c r="F37" s="18"/>
      <c r="G37" s="15"/>
      <c r="H37" s="15"/>
      <c r="I37" s="17"/>
      <c r="J37" s="50" t="s">
        <v>107</v>
      </c>
    </row>
    <row r="38" spans="1:10">
      <c r="A38" s="14" t="s">
        <v>56</v>
      </c>
      <c r="B38" s="16"/>
      <c r="C38" s="15"/>
      <c r="D38" s="30"/>
      <c r="E38" s="16">
        <v>0.04</v>
      </c>
      <c r="F38" s="16"/>
      <c r="G38" s="15"/>
      <c r="H38" s="15"/>
      <c r="I38" s="13" t="e">
        <f>ROUNDDOWN(C35*E38/100,-1)</f>
        <v>#REF!</v>
      </c>
      <c r="J38" s="49" t="e">
        <f>ROUND(17.286-1.577*LOG(C45/1000),2)</f>
        <v>#REF!</v>
      </c>
    </row>
    <row r="39" spans="1:10">
      <c r="A39" s="14"/>
      <c r="B39" s="15"/>
      <c r="C39" s="15"/>
      <c r="D39" s="15"/>
      <c r="E39" s="16"/>
      <c r="F39" s="15"/>
      <c r="G39" s="15"/>
      <c r="H39" s="15"/>
      <c r="I39" s="17"/>
      <c r="J39" s="51"/>
    </row>
    <row r="40" spans="1:10">
      <c r="A40" s="14"/>
      <c r="B40" s="15"/>
      <c r="C40" s="15"/>
      <c r="D40" s="15"/>
      <c r="E40" s="16"/>
      <c r="F40" s="15"/>
      <c r="G40" s="15"/>
      <c r="H40" s="15"/>
      <c r="I40" s="17"/>
      <c r="J40" s="50" t="s">
        <v>3</v>
      </c>
    </row>
    <row r="41" spans="1:10">
      <c r="A41" s="14"/>
      <c r="B41" s="15"/>
      <c r="C41" s="15"/>
      <c r="D41" s="15"/>
      <c r="E41" s="16"/>
      <c r="F41" s="16"/>
      <c r="G41" s="15"/>
      <c r="H41" s="15"/>
      <c r="I41" s="17"/>
      <c r="J41" s="49">
        <v>7.35</v>
      </c>
    </row>
    <row r="42" spans="1:10">
      <c r="A42" s="14"/>
      <c r="B42" s="15"/>
      <c r="C42" s="15"/>
      <c r="D42" s="15"/>
      <c r="E42" s="16"/>
      <c r="F42" s="15"/>
      <c r="G42" s="15"/>
      <c r="H42" s="15"/>
      <c r="I42" s="17"/>
      <c r="J42" s="51"/>
    </row>
    <row r="43" spans="1:10">
      <c r="A43" s="14"/>
      <c r="B43" s="15"/>
      <c r="C43" s="15"/>
      <c r="D43" s="15"/>
      <c r="E43" s="16"/>
      <c r="F43" s="15"/>
      <c r="G43" s="15"/>
      <c r="H43" s="15"/>
      <c r="I43" s="17"/>
      <c r="J43" s="51"/>
    </row>
    <row r="44" spans="1:10">
      <c r="A44" s="14"/>
      <c r="B44" s="15"/>
      <c r="C44" s="15"/>
      <c r="D44" s="15"/>
      <c r="E44" s="16"/>
      <c r="F44" s="15"/>
      <c r="G44" s="15"/>
      <c r="H44" s="15"/>
      <c r="I44" s="17"/>
      <c r="J44" s="51"/>
    </row>
    <row r="45" spans="1:10">
      <c r="A45" s="19" t="s">
        <v>57</v>
      </c>
      <c r="B45" s="20"/>
      <c r="C45" s="20" t="e">
        <f>SUM(C35:C43)</f>
        <v>#REF!</v>
      </c>
      <c r="D45" s="20"/>
      <c r="E45" s="21"/>
      <c r="F45" s="20"/>
      <c r="G45" s="20"/>
      <c r="H45" s="20"/>
      <c r="I45" s="22" t="e">
        <f>SUM(I34:I44)</f>
        <v>#REF!</v>
      </c>
      <c r="J45" s="52"/>
    </row>
    <row r="46" spans="1:10">
      <c r="A46" s="6"/>
      <c r="B46" s="31"/>
      <c r="C46" s="32"/>
      <c r="D46" s="32"/>
      <c r="E46" s="31"/>
      <c r="F46" s="32"/>
      <c r="G46" s="32"/>
      <c r="H46" s="32"/>
      <c r="I46" s="9" t="s">
        <v>58</v>
      </c>
      <c r="J46" s="61" t="s">
        <v>4</v>
      </c>
    </row>
    <row r="47" spans="1:10">
      <c r="A47" s="6" t="s">
        <v>33</v>
      </c>
      <c r="B47" s="32"/>
      <c r="C47" s="32" t="e">
        <f>ROUNDDOWN(C45+I45,-4)</f>
        <v>#REF!</v>
      </c>
      <c r="D47" s="32"/>
      <c r="E47" s="31"/>
      <c r="F47" s="32"/>
      <c r="G47" s="32"/>
      <c r="H47" s="32"/>
      <c r="I47" s="33" t="e">
        <f>C47-C45</f>
        <v>#REF!</v>
      </c>
      <c r="J47" s="60" t="s">
        <v>5</v>
      </c>
    </row>
    <row r="48" spans="1:10">
      <c r="A48" s="6" t="s">
        <v>59</v>
      </c>
      <c r="B48" s="32"/>
      <c r="C48" s="32" t="e">
        <f>C47*5%</f>
        <v>#REF!</v>
      </c>
      <c r="D48" s="32"/>
      <c r="E48" s="31"/>
      <c r="F48" s="32"/>
      <c r="G48" s="32"/>
      <c r="H48" s="32"/>
      <c r="I48" s="33"/>
      <c r="J48" s="63">
        <v>9</v>
      </c>
    </row>
    <row r="49" spans="1:10">
      <c r="A49" s="6" t="s">
        <v>60</v>
      </c>
      <c r="B49" s="32"/>
      <c r="C49" s="32" t="e">
        <f>SUM(C47:C48)</f>
        <v>#REF!</v>
      </c>
      <c r="D49" s="32"/>
      <c r="E49" s="31"/>
      <c r="F49" s="32"/>
      <c r="G49" s="32"/>
      <c r="H49" s="32"/>
      <c r="I49" s="33"/>
      <c r="J49" s="53" t="s">
        <v>6</v>
      </c>
    </row>
    <row r="51" spans="1:10">
      <c r="A51" s="914"/>
      <c r="B51" s="54"/>
      <c r="C51" s="54"/>
    </row>
    <row r="52" spans="1:10">
      <c r="A52" s="914"/>
      <c r="B52" s="54"/>
      <c r="C52" s="55"/>
    </row>
  </sheetData>
  <mergeCells count="1">
    <mergeCell ref="A51:A52"/>
  </mergeCells>
  <phoneticPr fontId="13"/>
  <dataValidations count="1">
    <dataValidation type="list" allowBlank="1" showInputMessage="1" showErrorMessage="1" sqref="F4" xr:uid="{00000000-0002-0000-0400-000000000000}">
      <formula1>$K$4:$K$5</formula1>
    </dataValidation>
  </dataValidations>
  <printOptions horizontalCentered="1" gridLinesSet="0"/>
  <pageMargins left="0.51181102362204722" right="0.51181102362204722" top="0.98425196850393704" bottom="0.51181102362204722" header="0.51181102362204722" footer="0.39370078740157483"/>
  <pageSetup paperSize="9" orientation="portrait" r:id="rId1"/>
  <headerFooter alignWithMargins="0">
    <oddFooter>&amp;R&amp;"ＭＳ Ｐ明朝,標準"&amp;9津山市 都市建設部 建築住宅課</oddFooter>
  </headerFooter>
  <ignoredErrors>
    <ignoredError sqref="I47:J47 E35 C47:C49 J22:J46 I23:I46" evalError="1"/>
    <ignoredError sqref="I22" evalError="1" formula="1"/>
  </ignoredErrors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indexed="45"/>
  </sheetPr>
  <dimension ref="A1:K52"/>
  <sheetViews>
    <sheetView view="pageBreakPreview" zoomScaleNormal="100" zoomScaleSheetLayoutView="100" workbookViewId="0">
      <selection activeCell="J50" sqref="J50"/>
    </sheetView>
  </sheetViews>
  <sheetFormatPr defaultColWidth="8" defaultRowHeight="10.5"/>
  <cols>
    <col min="1" max="1" width="15.625" style="2" customWidth="1"/>
    <col min="2" max="2" width="12.625" style="3" customWidth="1"/>
    <col min="3" max="3" width="15.625" style="3" customWidth="1"/>
    <col min="4" max="4" width="12.625" style="3" customWidth="1"/>
    <col min="5" max="5" width="12.625" style="4" customWidth="1"/>
    <col min="6" max="6" width="8.625" style="3" customWidth="1"/>
    <col min="7" max="8" width="12.625" style="3" customWidth="1"/>
    <col min="9" max="11" width="15.625" style="3" customWidth="1"/>
    <col min="12" max="16384" width="8" style="3"/>
  </cols>
  <sheetData>
    <row r="1" spans="1:11" ht="21" customHeight="1">
      <c r="A1" s="59" t="s">
        <v>87</v>
      </c>
    </row>
    <row r="2" spans="1:11">
      <c r="A2" s="5" t="s">
        <v>29</v>
      </c>
      <c r="J2" s="47" t="s">
        <v>104</v>
      </c>
    </row>
    <row r="3" spans="1:11" s="2" customFormat="1">
      <c r="A3" s="6" t="s">
        <v>30</v>
      </c>
      <c r="B3" s="7" t="s">
        <v>31</v>
      </c>
      <c r="C3" s="7" t="s">
        <v>32</v>
      </c>
      <c r="D3" s="7" t="s">
        <v>33</v>
      </c>
      <c r="E3" s="8" t="s">
        <v>34</v>
      </c>
      <c r="F3" s="7" t="s">
        <v>35</v>
      </c>
      <c r="G3" s="7" t="s">
        <v>36</v>
      </c>
      <c r="H3" s="7" t="s">
        <v>37</v>
      </c>
      <c r="I3" s="9" t="s">
        <v>38</v>
      </c>
      <c r="J3" s="62" t="s">
        <v>105</v>
      </c>
      <c r="K3" s="3"/>
    </row>
    <row r="4" spans="1:11">
      <c r="A4" s="10" t="s">
        <v>39</v>
      </c>
      <c r="B4" s="11"/>
      <c r="C4" s="11" t="e">
        <f>#REF!</f>
        <v>#REF!</v>
      </c>
      <c r="D4" s="11"/>
      <c r="E4" s="12" t="e">
        <f>IF(J8&gt;J5,J5,IF(J8&lt;J11,J11,J8))</f>
        <v>#REF!</v>
      </c>
      <c r="F4" s="18">
        <v>0.9</v>
      </c>
      <c r="G4" s="11"/>
      <c r="H4" s="11"/>
      <c r="I4" s="13" t="e">
        <f>ROUNDDOWN(C4*E4*F4/100,0)</f>
        <v>#REF!</v>
      </c>
      <c r="J4" s="48" t="s">
        <v>106</v>
      </c>
      <c r="K4" s="56">
        <v>1</v>
      </c>
    </row>
    <row r="5" spans="1:11">
      <c r="A5" s="14"/>
      <c r="B5" s="15"/>
      <c r="C5" s="15"/>
      <c r="D5" s="15"/>
      <c r="E5" s="16"/>
      <c r="F5" s="15"/>
      <c r="G5" s="15"/>
      <c r="H5" s="15"/>
      <c r="I5" s="17"/>
      <c r="J5" s="49" t="e">
        <f>ROUND(8.47*J15^-0.0608,2)</f>
        <v>#REF!</v>
      </c>
      <c r="K5" s="56">
        <v>0.9</v>
      </c>
    </row>
    <row r="6" spans="1:11">
      <c r="A6" s="14" t="s">
        <v>40</v>
      </c>
      <c r="B6" s="15"/>
      <c r="C6" s="15" t="e">
        <f>#REF!</f>
        <v>#REF!</v>
      </c>
      <c r="D6" s="15"/>
      <c r="E6" s="16" t="e">
        <f>E4</f>
        <v>#REF!</v>
      </c>
      <c r="F6" s="18">
        <v>0.9</v>
      </c>
      <c r="G6" s="15"/>
      <c r="H6" s="15"/>
      <c r="I6" s="13" t="e">
        <f>ROUNDDOWN(C6*E6*F4*F6/100,0)</f>
        <v>#REF!</v>
      </c>
      <c r="J6" s="49"/>
    </row>
    <row r="7" spans="1:11">
      <c r="A7" s="14" t="s">
        <v>41</v>
      </c>
      <c r="B7" s="15"/>
      <c r="C7" s="15" t="e">
        <f>#REF!</f>
        <v>#REF!</v>
      </c>
      <c r="D7" s="15"/>
      <c r="E7" s="16">
        <v>1</v>
      </c>
      <c r="F7" s="15"/>
      <c r="G7" s="15"/>
      <c r="H7" s="15"/>
      <c r="I7" s="13" t="e">
        <f>ROUNDDOWN(C7*E7/100,0)</f>
        <v>#REF!</v>
      </c>
      <c r="J7" s="50" t="s">
        <v>107</v>
      </c>
    </row>
    <row r="8" spans="1:11">
      <c r="A8" s="14" t="s">
        <v>129</v>
      </c>
      <c r="B8" s="15"/>
      <c r="C8" s="15" t="e">
        <f>#REF!</f>
        <v>#REF!</v>
      </c>
      <c r="D8" s="15"/>
      <c r="E8" s="16" t="e">
        <f>E4</f>
        <v>#REF!</v>
      </c>
      <c r="F8" s="18">
        <v>0.9</v>
      </c>
      <c r="G8" s="15"/>
      <c r="H8" s="15"/>
      <c r="I8" s="13" t="e">
        <f>ROUNDDOWN(C8*E8*F4*F8/100,0)</f>
        <v>#REF!</v>
      </c>
      <c r="J8" s="49" t="e">
        <f>ROUND(10.15*J15^-0.2462*J48^0.6929,2)</f>
        <v>#REF!</v>
      </c>
    </row>
    <row r="9" spans="1:11">
      <c r="A9" s="14" t="s">
        <v>42</v>
      </c>
      <c r="B9" s="15"/>
      <c r="C9" s="15" t="e">
        <f>#REF!</f>
        <v>#REF!</v>
      </c>
      <c r="D9" s="15"/>
      <c r="E9" s="16"/>
      <c r="F9" s="15"/>
      <c r="G9" s="15"/>
      <c r="H9" s="15"/>
      <c r="I9" s="17"/>
      <c r="J9" s="51"/>
    </row>
    <row r="10" spans="1:11">
      <c r="A10" s="14"/>
      <c r="B10" s="15"/>
      <c r="C10" s="15"/>
      <c r="E10" s="16"/>
      <c r="F10" s="15"/>
      <c r="G10" s="15"/>
      <c r="H10" s="15"/>
      <c r="I10" s="13"/>
      <c r="J10" s="50" t="s">
        <v>108</v>
      </c>
    </row>
    <row r="11" spans="1:11">
      <c r="A11" s="14"/>
      <c r="B11" s="15"/>
      <c r="C11" s="15"/>
      <c r="D11" s="15"/>
      <c r="E11" s="16"/>
      <c r="F11" s="15"/>
      <c r="G11" s="15"/>
      <c r="H11" s="15"/>
      <c r="I11" s="17"/>
      <c r="J11" s="49" t="e">
        <f>ROUND(3.1*J15^-0.0608,2)</f>
        <v>#REF!</v>
      </c>
    </row>
    <row r="12" spans="1:11" ht="10.5" customHeight="1">
      <c r="A12" s="14"/>
      <c r="B12" s="15"/>
      <c r="C12" s="15"/>
      <c r="D12" s="15"/>
      <c r="E12" s="16"/>
      <c r="F12" s="16"/>
      <c r="G12" s="16"/>
      <c r="H12" s="15"/>
      <c r="I12" s="13"/>
      <c r="J12" s="49"/>
    </row>
    <row r="13" spans="1:11" ht="10.5" customHeight="1">
      <c r="A13" s="14"/>
      <c r="B13" s="15"/>
      <c r="C13" s="15"/>
      <c r="D13" s="15"/>
      <c r="E13" s="16"/>
      <c r="F13" s="16"/>
      <c r="G13" s="16"/>
      <c r="H13" s="15"/>
      <c r="I13" s="17"/>
      <c r="J13" s="51"/>
    </row>
    <row r="14" spans="1:11">
      <c r="A14" s="14"/>
      <c r="B14" s="15"/>
      <c r="C14" s="15"/>
      <c r="D14" s="15"/>
      <c r="E14" s="16"/>
      <c r="F14" s="15"/>
      <c r="G14" s="15"/>
      <c r="H14" s="15"/>
      <c r="I14" s="17"/>
      <c r="J14" s="50" t="s">
        <v>109</v>
      </c>
      <c r="K14" s="2"/>
    </row>
    <row r="15" spans="1:11">
      <c r="A15" s="19" t="s">
        <v>33</v>
      </c>
      <c r="B15" s="20"/>
      <c r="C15" s="20" t="e">
        <f>SUM(C4:C14)</f>
        <v>#REF!</v>
      </c>
      <c r="D15" s="20"/>
      <c r="E15" s="21"/>
      <c r="F15" s="20"/>
      <c r="G15" s="20"/>
      <c r="H15" s="20"/>
      <c r="I15" s="22" t="e">
        <f>SUM(I4:I14)</f>
        <v>#REF!</v>
      </c>
      <c r="J15" s="52" t="e">
        <f>IF(C15&gt;3000000,ROUNDDOWN(C15/1000,0),3000)</f>
        <v>#REF!</v>
      </c>
    </row>
    <row r="17" spans="1:10">
      <c r="A17" s="5" t="s">
        <v>43</v>
      </c>
    </row>
    <row r="18" spans="1:10" s="2" customFormat="1">
      <c r="A18" s="6" t="s">
        <v>44</v>
      </c>
      <c r="B18" s="7" t="s">
        <v>31</v>
      </c>
      <c r="C18" s="7" t="s">
        <v>32</v>
      </c>
      <c r="D18" s="7" t="s">
        <v>33</v>
      </c>
      <c r="E18" s="8" t="s">
        <v>45</v>
      </c>
      <c r="F18" s="7" t="s">
        <v>35</v>
      </c>
      <c r="G18" s="7" t="s">
        <v>36</v>
      </c>
      <c r="H18" s="7" t="s">
        <v>37</v>
      </c>
      <c r="I18" s="9" t="s">
        <v>46</v>
      </c>
      <c r="J18" s="62" t="s">
        <v>110</v>
      </c>
    </row>
    <row r="19" spans="1:10">
      <c r="A19" s="10" t="s">
        <v>47</v>
      </c>
      <c r="B19" s="11"/>
      <c r="C19" s="11" t="e">
        <f>C4+I4</f>
        <v>#REF!</v>
      </c>
      <c r="D19" s="11"/>
      <c r="E19" s="12" t="e">
        <f>IF(J23&gt;J20,J20,IF(J23&lt;J26,J26,J23))</f>
        <v>#REF!</v>
      </c>
      <c r="F19" s="23">
        <v>1</v>
      </c>
      <c r="G19" s="11"/>
      <c r="H19" s="11"/>
      <c r="I19" s="13" t="e">
        <f>ROUNDDOWN(C19*E19*F19/100,0)</f>
        <v>#REF!</v>
      </c>
      <c r="J19" s="48" t="s">
        <v>106</v>
      </c>
    </row>
    <row r="20" spans="1:10">
      <c r="A20" s="14"/>
      <c r="B20" s="15"/>
      <c r="C20" s="15"/>
      <c r="D20" s="15"/>
      <c r="E20" s="16"/>
      <c r="F20" s="18"/>
      <c r="G20" s="15"/>
      <c r="H20" s="15"/>
      <c r="I20" s="17"/>
      <c r="J20" s="49" t="e">
        <f>ROUND(530.68*J30^-0.2941,2)</f>
        <v>#REF!</v>
      </c>
    </row>
    <row r="21" spans="1:10">
      <c r="A21" s="14" t="s">
        <v>48</v>
      </c>
      <c r="B21" s="15"/>
      <c r="C21" s="15" t="e">
        <f>C6+I6</f>
        <v>#REF!</v>
      </c>
      <c r="D21" s="15"/>
      <c r="E21" s="12" t="e">
        <f>E19</f>
        <v>#REF!</v>
      </c>
      <c r="F21" s="18">
        <v>1</v>
      </c>
      <c r="G21" s="15"/>
      <c r="H21" s="15"/>
      <c r="I21" s="13" t="e">
        <f>ROUNDDOWN(C21*E21*F21/100,0)</f>
        <v>#REF!</v>
      </c>
      <c r="J21" s="49"/>
    </row>
    <row r="22" spans="1:10">
      <c r="A22" s="14" t="s">
        <v>49</v>
      </c>
      <c r="B22" s="15"/>
      <c r="C22" s="11" t="e">
        <f>C7+I7</f>
        <v>#REF!</v>
      </c>
      <c r="D22" s="15"/>
      <c r="E22" s="16">
        <v>2</v>
      </c>
      <c r="F22" s="18"/>
      <c r="G22" s="15"/>
      <c r="H22" s="15"/>
      <c r="I22" s="13" t="e">
        <f>ROUNDDOWN(C22*E22/100,0)</f>
        <v>#REF!</v>
      </c>
      <c r="J22" s="50" t="s">
        <v>107</v>
      </c>
    </row>
    <row r="23" spans="1:10">
      <c r="A23" s="14" t="s">
        <v>131</v>
      </c>
      <c r="B23" s="15"/>
      <c r="C23" s="11" t="e">
        <f>C8+I8</f>
        <v>#REF!</v>
      </c>
      <c r="D23" s="15"/>
      <c r="E23" s="16" t="e">
        <f>E19</f>
        <v>#REF!</v>
      </c>
      <c r="F23" s="18">
        <v>0.8</v>
      </c>
      <c r="G23" s="15"/>
      <c r="H23" s="15"/>
      <c r="I23" s="13" t="e">
        <f>ROUNDDOWN(C23*E23*F23/100,0)</f>
        <v>#REF!</v>
      </c>
      <c r="J23" s="49" t="e">
        <f>ROUND(658.42*J30^-0.4896*J48^0.7247,2)</f>
        <v>#REF!</v>
      </c>
    </row>
    <row r="24" spans="1:10">
      <c r="A24" s="14" t="s">
        <v>42</v>
      </c>
      <c r="B24" s="15"/>
      <c r="C24" s="15" t="e">
        <f>C9</f>
        <v>#REF!</v>
      </c>
      <c r="D24" s="15"/>
      <c r="E24" s="16"/>
      <c r="F24" s="18"/>
      <c r="G24" s="15"/>
      <c r="H24" s="15"/>
      <c r="I24" s="13"/>
      <c r="J24" s="51"/>
    </row>
    <row r="25" spans="1:10">
      <c r="A25" s="14"/>
      <c r="B25" s="15"/>
      <c r="C25" s="11"/>
      <c r="D25" s="15"/>
      <c r="E25" s="16"/>
      <c r="F25" s="18"/>
      <c r="G25" s="15"/>
      <c r="H25" s="15"/>
      <c r="I25" s="13"/>
      <c r="J25" s="50" t="s">
        <v>108</v>
      </c>
    </row>
    <row r="26" spans="1:10">
      <c r="A26" s="14"/>
      <c r="B26" s="15"/>
      <c r="C26" s="15"/>
      <c r="D26" s="15"/>
      <c r="E26" s="16"/>
      <c r="F26" s="18"/>
      <c r="G26" s="15"/>
      <c r="H26" s="15"/>
      <c r="I26" s="13"/>
      <c r="J26" s="49" t="e">
        <f>ROUND(186.18*J30^-0.2941,2)</f>
        <v>#REF!</v>
      </c>
    </row>
    <row r="27" spans="1:10">
      <c r="A27" s="14"/>
      <c r="B27" s="15"/>
      <c r="C27" s="11"/>
      <c r="D27" s="15"/>
      <c r="E27" s="16"/>
      <c r="F27" s="18"/>
      <c r="G27" s="15"/>
      <c r="H27" s="15"/>
      <c r="I27" s="13"/>
      <c r="J27" s="51"/>
    </row>
    <row r="28" spans="1:10">
      <c r="A28" s="14"/>
      <c r="B28" s="15"/>
      <c r="C28" s="15"/>
      <c r="D28" s="15"/>
      <c r="E28" s="16"/>
      <c r="F28" s="18"/>
      <c r="G28" s="15"/>
      <c r="H28" s="15"/>
      <c r="I28" s="13"/>
      <c r="J28" s="51"/>
    </row>
    <row r="29" spans="1:10">
      <c r="A29" s="14"/>
      <c r="B29" s="15"/>
      <c r="C29" s="15"/>
      <c r="D29" s="15"/>
      <c r="E29" s="16"/>
      <c r="F29" s="18"/>
      <c r="G29" s="15"/>
      <c r="H29" s="15"/>
      <c r="I29" s="13"/>
      <c r="J29" s="50" t="s">
        <v>0</v>
      </c>
    </row>
    <row r="30" spans="1:10">
      <c r="A30" s="19" t="s">
        <v>33</v>
      </c>
      <c r="B30" s="20"/>
      <c r="C30" s="20" t="e">
        <f>SUM(C19:C29)</f>
        <v>#REF!</v>
      </c>
      <c r="D30" s="20"/>
      <c r="E30" s="21"/>
      <c r="F30" s="24"/>
      <c r="G30" s="20"/>
      <c r="H30" s="20"/>
      <c r="I30" s="22" t="e">
        <f>SUM(I19:I29)</f>
        <v>#REF!</v>
      </c>
      <c r="J30" s="52" t="e">
        <f>IF(C30&gt;3000000,ROUNDDOWN(C30/1000,0),3000)</f>
        <v>#REF!</v>
      </c>
    </row>
    <row r="32" spans="1:10">
      <c r="A32" s="5" t="s">
        <v>50</v>
      </c>
    </row>
    <row r="33" spans="1:10" s="2" customFormat="1">
      <c r="A33" s="6" t="s">
        <v>51</v>
      </c>
      <c r="B33" s="7" t="s">
        <v>31</v>
      </c>
      <c r="C33" s="7" t="s">
        <v>32</v>
      </c>
      <c r="D33" s="7" t="s">
        <v>33</v>
      </c>
      <c r="E33" s="8" t="s">
        <v>52</v>
      </c>
      <c r="F33" s="7" t="s">
        <v>35</v>
      </c>
      <c r="G33" s="7" t="s">
        <v>53</v>
      </c>
      <c r="H33" s="7" t="s">
        <v>37</v>
      </c>
      <c r="I33" s="9" t="s">
        <v>54</v>
      </c>
      <c r="J33" s="62" t="s">
        <v>1</v>
      </c>
    </row>
    <row r="34" spans="1:10" s="2" customFormat="1">
      <c r="A34" s="25"/>
      <c r="B34" s="26"/>
      <c r="C34" s="26"/>
      <c r="D34" s="26"/>
      <c r="E34" s="27"/>
      <c r="F34" s="5"/>
      <c r="G34" s="26"/>
      <c r="H34" s="26"/>
      <c r="I34" s="28"/>
      <c r="J34" s="48" t="s">
        <v>2</v>
      </c>
    </row>
    <row r="35" spans="1:10">
      <c r="A35" s="14" t="s">
        <v>55</v>
      </c>
      <c r="B35" s="15"/>
      <c r="C35" s="15" t="e">
        <f>C30+I30</f>
        <v>#REF!</v>
      </c>
      <c r="D35" s="15"/>
      <c r="E35" s="16" t="e">
        <f>IF(J38&gt;J35,J35,IF(J38&lt;J41,J41,J38))</f>
        <v>#REF!</v>
      </c>
      <c r="F35" s="18">
        <v>1</v>
      </c>
      <c r="G35" s="15"/>
      <c r="H35" s="15"/>
      <c r="I35" s="17" t="e">
        <f>ROUNDDOWN(C35*E35*F35/100,0)</f>
        <v>#REF!</v>
      </c>
      <c r="J35" s="49">
        <v>11.8</v>
      </c>
    </row>
    <row r="36" spans="1:10">
      <c r="A36" s="14"/>
      <c r="B36" s="15"/>
      <c r="C36" s="15"/>
      <c r="D36" s="15"/>
      <c r="E36" s="16"/>
      <c r="F36" s="18"/>
      <c r="G36" s="15"/>
      <c r="H36" s="15"/>
      <c r="I36" s="17"/>
      <c r="J36" s="50"/>
    </row>
    <row r="37" spans="1:10">
      <c r="A37" s="14"/>
      <c r="B37" s="16"/>
      <c r="C37" s="15"/>
      <c r="D37" s="15"/>
      <c r="E37" s="29"/>
      <c r="F37" s="18"/>
      <c r="G37" s="15"/>
      <c r="H37" s="15"/>
      <c r="I37" s="17"/>
      <c r="J37" s="50" t="s">
        <v>107</v>
      </c>
    </row>
    <row r="38" spans="1:10">
      <c r="A38" s="14" t="s">
        <v>56</v>
      </c>
      <c r="B38" s="16"/>
      <c r="C38" s="15"/>
      <c r="D38" s="30"/>
      <c r="E38" s="16">
        <v>0.04</v>
      </c>
      <c r="F38" s="16"/>
      <c r="G38" s="15"/>
      <c r="H38" s="15"/>
      <c r="I38" s="13" t="e">
        <f>ROUNDDOWN(C35*E38/100,-1)</f>
        <v>#REF!</v>
      </c>
      <c r="J38" s="49" t="e">
        <f>ROUND(17.286-1.577*LOG(C45/1000),2)</f>
        <v>#REF!</v>
      </c>
    </row>
    <row r="39" spans="1:10">
      <c r="A39" s="14"/>
      <c r="B39" s="15"/>
      <c r="C39" s="15"/>
      <c r="D39" s="15"/>
      <c r="E39" s="16"/>
      <c r="F39" s="15"/>
      <c r="G39" s="15"/>
      <c r="H39" s="15"/>
      <c r="I39" s="17"/>
      <c r="J39" s="51"/>
    </row>
    <row r="40" spans="1:10">
      <c r="A40" s="14"/>
      <c r="B40" s="15"/>
      <c r="C40" s="15"/>
      <c r="D40" s="15"/>
      <c r="E40" s="16"/>
      <c r="F40" s="15"/>
      <c r="G40" s="15"/>
      <c r="H40" s="15"/>
      <c r="I40" s="17"/>
      <c r="J40" s="50" t="s">
        <v>3</v>
      </c>
    </row>
    <row r="41" spans="1:10">
      <c r="A41" s="14"/>
      <c r="B41" s="15"/>
      <c r="C41" s="15"/>
      <c r="D41" s="15"/>
      <c r="E41" s="16"/>
      <c r="F41" s="16"/>
      <c r="G41" s="15"/>
      <c r="H41" s="15"/>
      <c r="I41" s="17"/>
      <c r="J41" s="49">
        <v>7.35</v>
      </c>
    </row>
    <row r="42" spans="1:10">
      <c r="A42" s="14"/>
      <c r="B42" s="15"/>
      <c r="C42" s="15"/>
      <c r="D42" s="15"/>
      <c r="E42" s="16"/>
      <c r="F42" s="15"/>
      <c r="G42" s="15"/>
      <c r="H42" s="15"/>
      <c r="I42" s="17"/>
      <c r="J42" s="51"/>
    </row>
    <row r="43" spans="1:10">
      <c r="A43" s="14"/>
      <c r="B43" s="15"/>
      <c r="C43" s="15"/>
      <c r="D43" s="15"/>
      <c r="E43" s="16"/>
      <c r="F43" s="15"/>
      <c r="G43" s="15"/>
      <c r="H43" s="15"/>
      <c r="I43" s="17"/>
      <c r="J43" s="51"/>
    </row>
    <row r="44" spans="1:10">
      <c r="A44" s="14"/>
      <c r="B44" s="15"/>
      <c r="C44" s="15"/>
      <c r="D44" s="15"/>
      <c r="E44" s="16"/>
      <c r="F44" s="15"/>
      <c r="G44" s="15"/>
      <c r="H44" s="15"/>
      <c r="I44" s="17"/>
      <c r="J44" s="51"/>
    </row>
    <row r="45" spans="1:10">
      <c r="A45" s="19" t="s">
        <v>57</v>
      </c>
      <c r="B45" s="20"/>
      <c r="C45" s="20" t="e">
        <f>SUM(C35:C43)</f>
        <v>#REF!</v>
      </c>
      <c r="D45" s="20"/>
      <c r="E45" s="21"/>
      <c r="F45" s="20"/>
      <c r="G45" s="20"/>
      <c r="H45" s="20"/>
      <c r="I45" s="22" t="e">
        <f>SUM(I34:I44)</f>
        <v>#REF!</v>
      </c>
      <c r="J45" s="52"/>
    </row>
    <row r="46" spans="1:10">
      <c r="A46" s="6"/>
      <c r="B46" s="31"/>
      <c r="C46" s="32"/>
      <c r="D46" s="32"/>
      <c r="E46" s="31"/>
      <c r="F46" s="32"/>
      <c r="G46" s="32"/>
      <c r="H46" s="32"/>
      <c r="I46" s="9" t="s">
        <v>58</v>
      </c>
      <c r="J46" s="61" t="s">
        <v>4</v>
      </c>
    </row>
    <row r="47" spans="1:10">
      <c r="A47" s="6" t="s">
        <v>33</v>
      </c>
      <c r="B47" s="32"/>
      <c r="C47" s="32" t="e">
        <f>ROUNDDOWN(C45+I45,-4)</f>
        <v>#REF!</v>
      </c>
      <c r="D47" s="32"/>
      <c r="E47" s="31"/>
      <c r="F47" s="32"/>
      <c r="G47" s="32"/>
      <c r="H47" s="32"/>
      <c r="I47" s="33" t="e">
        <f>C47-C45</f>
        <v>#REF!</v>
      </c>
      <c r="J47" s="60" t="s">
        <v>5</v>
      </c>
    </row>
    <row r="48" spans="1:10">
      <c r="A48" s="6" t="s">
        <v>59</v>
      </c>
      <c r="B48" s="32"/>
      <c r="C48" s="32" t="e">
        <f>C47*5%</f>
        <v>#REF!</v>
      </c>
      <c r="D48" s="32"/>
      <c r="E48" s="31"/>
      <c r="F48" s="32"/>
      <c r="G48" s="32"/>
      <c r="H48" s="32"/>
      <c r="I48" s="33"/>
      <c r="J48" s="63">
        <v>6</v>
      </c>
    </row>
    <row r="49" spans="1:10">
      <c r="A49" s="6" t="s">
        <v>60</v>
      </c>
      <c r="B49" s="32"/>
      <c r="C49" s="32" t="e">
        <f>SUM(C47:C48)</f>
        <v>#REF!</v>
      </c>
      <c r="D49" s="32"/>
      <c r="E49" s="31"/>
      <c r="F49" s="32"/>
      <c r="G49" s="32"/>
      <c r="H49" s="32"/>
      <c r="I49" s="33"/>
      <c r="J49" s="53" t="s">
        <v>6</v>
      </c>
    </row>
    <row r="51" spans="1:10">
      <c r="A51" s="914"/>
      <c r="B51" s="54"/>
      <c r="C51" s="54"/>
    </row>
    <row r="52" spans="1:10">
      <c r="A52" s="914"/>
      <c r="B52" s="54"/>
      <c r="C52" s="55"/>
    </row>
  </sheetData>
  <mergeCells count="1">
    <mergeCell ref="A51:A52"/>
  </mergeCells>
  <phoneticPr fontId="11"/>
  <dataValidations count="1">
    <dataValidation type="list" allowBlank="1" showInputMessage="1" showErrorMessage="1" sqref="F4" xr:uid="{00000000-0002-0000-0500-000000000000}">
      <formula1>$K$4:$K$5</formula1>
    </dataValidation>
  </dataValidations>
  <printOptions horizontalCentered="1" gridLinesSet="0"/>
  <pageMargins left="0.51181102362204722" right="0.51181102362204722" top="0.98425196850393704" bottom="0.51181102362204722" header="0.51181102362204722" footer="0.39370078740157483"/>
  <pageSetup paperSize="9" orientation="portrait" r:id="rId1"/>
  <headerFooter alignWithMargins="0">
    <oddFooter>&amp;R&amp;"ＭＳ Ｐ明朝,標準"&amp;9津山市 都市建設部 建築住宅課</oddFooter>
  </headerFooter>
  <ignoredErrors>
    <ignoredError sqref="I47:J47 E35 C47:C49 J22:J46 I23:I46" evalError="1"/>
    <ignoredError sqref="I22" evalError="1" formula="1"/>
  </ignoredErrors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indexed="45"/>
  </sheetPr>
  <dimension ref="A1:K52"/>
  <sheetViews>
    <sheetView view="pageBreakPreview" zoomScaleNormal="100" zoomScaleSheetLayoutView="100" workbookViewId="0">
      <selection activeCell="D34" sqref="D34"/>
    </sheetView>
  </sheetViews>
  <sheetFormatPr defaultColWidth="9" defaultRowHeight="10.5"/>
  <cols>
    <col min="1" max="1" width="15.625" style="2" customWidth="1"/>
    <col min="2" max="2" width="12.625" style="3" customWidth="1"/>
    <col min="3" max="3" width="15.625" style="3" customWidth="1"/>
    <col min="4" max="4" width="12.625" style="3" customWidth="1"/>
    <col min="5" max="5" width="12.625" style="4" customWidth="1"/>
    <col min="6" max="6" width="8.625" style="3" customWidth="1"/>
    <col min="7" max="8" width="12.625" style="3" customWidth="1"/>
    <col min="9" max="11" width="15.625" style="3" customWidth="1"/>
    <col min="12" max="16384" width="9" style="3"/>
  </cols>
  <sheetData>
    <row r="1" spans="1:11" ht="21" customHeight="1">
      <c r="A1" s="59" t="s">
        <v>128</v>
      </c>
    </row>
    <row r="2" spans="1:11">
      <c r="A2" s="5" t="s">
        <v>29</v>
      </c>
      <c r="J2" s="47" t="s">
        <v>104</v>
      </c>
    </row>
    <row r="3" spans="1:11" s="2" customFormat="1">
      <c r="A3" s="6" t="s">
        <v>30</v>
      </c>
      <c r="B3" s="7" t="s">
        <v>31</v>
      </c>
      <c r="C3" s="7" t="s">
        <v>32</v>
      </c>
      <c r="D3" s="7" t="s">
        <v>33</v>
      </c>
      <c r="E3" s="8" t="s">
        <v>34</v>
      </c>
      <c r="F3" s="7" t="s">
        <v>35</v>
      </c>
      <c r="G3" s="7" t="s">
        <v>36</v>
      </c>
      <c r="H3" s="7" t="s">
        <v>37</v>
      </c>
      <c r="I3" s="9" t="s">
        <v>38</v>
      </c>
      <c r="J3" s="62" t="s">
        <v>105</v>
      </c>
      <c r="K3" s="3"/>
    </row>
    <row r="4" spans="1:11">
      <c r="A4" s="10" t="s">
        <v>39</v>
      </c>
      <c r="B4" s="11"/>
      <c r="C4" s="11" t="e">
        <f>#REF!</f>
        <v>#REF!</v>
      </c>
      <c r="D4" s="11"/>
      <c r="E4" s="12" t="e">
        <f>IF(J8&gt;J5,J5,IF(J8&lt;J11,J11,J8))</f>
        <v>#REF!</v>
      </c>
      <c r="F4" s="23">
        <v>0.9</v>
      </c>
      <c r="G4" s="11"/>
      <c r="H4" s="11"/>
      <c r="I4" s="13" t="e">
        <f>ROUNDDOWN(C4*E4*F4/100,0)</f>
        <v>#REF!</v>
      </c>
      <c r="J4" s="48" t="s">
        <v>106</v>
      </c>
      <c r="K4" s="56">
        <v>1</v>
      </c>
    </row>
    <row r="5" spans="1:11">
      <c r="A5" s="14"/>
      <c r="B5" s="15"/>
      <c r="C5" s="15"/>
      <c r="D5" s="15"/>
      <c r="E5" s="16"/>
      <c r="F5" s="15"/>
      <c r="G5" s="15"/>
      <c r="H5" s="15"/>
      <c r="I5" s="17"/>
      <c r="J5" s="49" t="e">
        <f>ROUND(12.4*J15^-0.0952,2)</f>
        <v>#REF!</v>
      </c>
      <c r="K5" s="56">
        <v>0.9</v>
      </c>
    </row>
    <row r="6" spans="1:11">
      <c r="A6" s="14" t="s">
        <v>40</v>
      </c>
      <c r="B6" s="15"/>
      <c r="C6" s="15" t="e">
        <f>#REF!</f>
        <v>#REF!</v>
      </c>
      <c r="D6" s="15"/>
      <c r="E6" s="16" t="e">
        <f>E4</f>
        <v>#REF!</v>
      </c>
      <c r="F6" s="18">
        <v>0.9</v>
      </c>
      <c r="G6" s="15"/>
      <c r="H6" s="15"/>
      <c r="I6" s="13" t="e">
        <f>ROUNDDOWN(C6*E6*F4*F6/100,0)</f>
        <v>#REF!</v>
      </c>
      <c r="J6" s="49"/>
    </row>
    <row r="7" spans="1:11">
      <c r="A7" s="14" t="s">
        <v>41</v>
      </c>
      <c r="B7" s="15"/>
      <c r="C7" s="15" t="e">
        <f>#REF!</f>
        <v>#REF!</v>
      </c>
      <c r="D7" s="15"/>
      <c r="E7" s="16">
        <v>1</v>
      </c>
      <c r="F7" s="15"/>
      <c r="G7" s="15"/>
      <c r="H7" s="15"/>
      <c r="I7" s="13" t="e">
        <f>ROUNDDOWN(C7*E7/100,0)</f>
        <v>#REF!</v>
      </c>
      <c r="J7" s="50" t="s">
        <v>107</v>
      </c>
    </row>
    <row r="8" spans="1:11">
      <c r="A8" s="14" t="s">
        <v>129</v>
      </c>
      <c r="B8" s="15"/>
      <c r="C8" s="15" t="e">
        <f>#REF!</f>
        <v>#REF!</v>
      </c>
      <c r="D8" s="15"/>
      <c r="E8" s="16" t="e">
        <f>E4</f>
        <v>#REF!</v>
      </c>
      <c r="F8" s="18">
        <v>0.9</v>
      </c>
      <c r="G8" s="15"/>
      <c r="H8" s="15"/>
      <c r="I8" s="13" t="e">
        <f>ROUNDDOWN(C8*E8*F4*F8/100,0)</f>
        <v>#REF!</v>
      </c>
      <c r="J8" s="49" t="e">
        <f>ROUND(12.15*J15^-0.1186*J48^0.0882,2)</f>
        <v>#REF!</v>
      </c>
    </row>
    <row r="9" spans="1:11">
      <c r="A9" s="14" t="s">
        <v>42</v>
      </c>
      <c r="B9" s="15"/>
      <c r="C9" s="15" t="e">
        <f>#REF!</f>
        <v>#REF!</v>
      </c>
      <c r="D9" s="15"/>
      <c r="E9" s="16"/>
      <c r="F9" s="15"/>
      <c r="G9" s="15"/>
      <c r="H9" s="15"/>
      <c r="I9" s="17"/>
      <c r="J9" s="51"/>
    </row>
    <row r="10" spans="1:11">
      <c r="A10" s="14"/>
      <c r="B10" s="15"/>
      <c r="C10" s="15"/>
      <c r="E10" s="16"/>
      <c r="F10" s="15"/>
      <c r="G10" s="15"/>
      <c r="H10" s="15"/>
      <c r="I10" s="13"/>
      <c r="J10" s="50" t="s">
        <v>108</v>
      </c>
    </row>
    <row r="11" spans="1:11">
      <c r="A11" s="14"/>
      <c r="B11" s="15"/>
      <c r="C11" s="15"/>
      <c r="D11" s="15"/>
      <c r="E11" s="16"/>
      <c r="F11" s="15"/>
      <c r="G11" s="15"/>
      <c r="H11" s="15"/>
      <c r="I11" s="17"/>
      <c r="J11" s="49" t="e">
        <f>ROUND(10.94*J15^-0.0952,2)</f>
        <v>#REF!</v>
      </c>
    </row>
    <row r="12" spans="1:11" ht="10.5" customHeight="1">
      <c r="A12" s="14"/>
      <c r="B12" s="15"/>
      <c r="C12" s="15"/>
      <c r="D12" s="15"/>
      <c r="E12" s="16"/>
      <c r="F12" s="16"/>
      <c r="G12" s="16"/>
      <c r="H12" s="15"/>
      <c r="I12" s="13"/>
      <c r="J12" s="49"/>
    </row>
    <row r="13" spans="1:11" ht="10.5" customHeight="1">
      <c r="A13" s="14"/>
      <c r="B13" s="15"/>
      <c r="C13" s="15"/>
      <c r="D13" s="15"/>
      <c r="E13" s="16"/>
      <c r="F13" s="16"/>
      <c r="G13" s="16"/>
      <c r="H13" s="15"/>
      <c r="I13" s="17"/>
      <c r="J13" s="51"/>
    </row>
    <row r="14" spans="1:11">
      <c r="A14" s="14"/>
      <c r="B14" s="15"/>
      <c r="C14" s="15"/>
      <c r="D14" s="15"/>
      <c r="E14" s="16"/>
      <c r="F14" s="15"/>
      <c r="G14" s="15"/>
      <c r="H14" s="15"/>
      <c r="I14" s="17"/>
      <c r="J14" s="50" t="s">
        <v>109</v>
      </c>
      <c r="K14" s="2"/>
    </row>
    <row r="15" spans="1:11">
      <c r="A15" s="19" t="s">
        <v>33</v>
      </c>
      <c r="B15" s="20"/>
      <c r="C15" s="20" t="e">
        <f>SUM(C4:C13)</f>
        <v>#REF!</v>
      </c>
      <c r="D15" s="20"/>
      <c r="E15" s="21"/>
      <c r="F15" s="20"/>
      <c r="G15" s="20"/>
      <c r="H15" s="20"/>
      <c r="I15" s="22" t="e">
        <f>SUM(I4:I14)</f>
        <v>#REF!</v>
      </c>
      <c r="J15" s="52" t="e">
        <f>IF(C15&gt;5000000,ROUNDDOWN(C15/1000,0),5000)</f>
        <v>#REF!</v>
      </c>
    </row>
    <row r="17" spans="1:10">
      <c r="A17" s="5" t="s">
        <v>43</v>
      </c>
    </row>
    <row r="18" spans="1:10" s="2" customFormat="1">
      <c r="A18" s="6" t="s">
        <v>44</v>
      </c>
      <c r="B18" s="7" t="s">
        <v>31</v>
      </c>
      <c r="C18" s="7" t="s">
        <v>32</v>
      </c>
      <c r="D18" s="7" t="s">
        <v>33</v>
      </c>
      <c r="E18" s="8" t="s">
        <v>45</v>
      </c>
      <c r="F18" s="7" t="s">
        <v>35</v>
      </c>
      <c r="G18" s="7" t="s">
        <v>36</v>
      </c>
      <c r="H18" s="7" t="s">
        <v>37</v>
      </c>
      <c r="I18" s="9" t="s">
        <v>46</v>
      </c>
      <c r="J18" s="62" t="s">
        <v>110</v>
      </c>
    </row>
    <row r="19" spans="1:10">
      <c r="A19" s="10" t="s">
        <v>47</v>
      </c>
      <c r="B19" s="11"/>
      <c r="C19" s="11" t="e">
        <f>C4+I4</f>
        <v>#REF!</v>
      </c>
      <c r="D19" s="11"/>
      <c r="E19" s="12" t="e">
        <f>IF(J23&gt;J20,J20,IF(J23&lt;J26,J26,J23))</f>
        <v>#REF!</v>
      </c>
      <c r="F19" s="23">
        <v>1</v>
      </c>
      <c r="G19" s="11"/>
      <c r="H19" s="11"/>
      <c r="I19" s="13" t="e">
        <f>ROUNDDOWN(C19*E19*F19/100,0)</f>
        <v>#REF!</v>
      </c>
      <c r="J19" s="48" t="s">
        <v>106</v>
      </c>
    </row>
    <row r="20" spans="1:10">
      <c r="A20" s="14"/>
      <c r="B20" s="15"/>
      <c r="C20" s="15"/>
      <c r="D20" s="15"/>
      <c r="E20" s="16"/>
      <c r="F20" s="18"/>
      <c r="G20" s="15"/>
      <c r="H20" s="15"/>
      <c r="I20" s="17"/>
      <c r="J20" s="49" t="e">
        <f>ROUND(165.22*J30^-0.1956,2)</f>
        <v>#REF!</v>
      </c>
    </row>
    <row r="21" spans="1:10">
      <c r="A21" s="14" t="s">
        <v>48</v>
      </c>
      <c r="B21" s="15"/>
      <c r="C21" s="15" t="e">
        <f>C6+I6</f>
        <v>#REF!</v>
      </c>
      <c r="D21" s="15"/>
      <c r="E21" s="12" t="e">
        <f>E19</f>
        <v>#REF!</v>
      </c>
      <c r="F21" s="18">
        <v>1</v>
      </c>
      <c r="G21" s="15"/>
      <c r="H21" s="15"/>
      <c r="I21" s="13" t="e">
        <f>ROUNDDOWN(C21*E21*F21/100,0)</f>
        <v>#REF!</v>
      </c>
      <c r="J21" s="49"/>
    </row>
    <row r="22" spans="1:10">
      <c r="A22" s="14" t="s">
        <v>49</v>
      </c>
      <c r="B22" s="15"/>
      <c r="C22" s="11" t="e">
        <f>C7+I7</f>
        <v>#REF!</v>
      </c>
      <c r="D22" s="15"/>
      <c r="E22" s="16">
        <v>2</v>
      </c>
      <c r="F22" s="18"/>
      <c r="G22" s="15"/>
      <c r="H22" s="15"/>
      <c r="I22" s="13" t="e">
        <f>ROUNDDOWN(C22*E22/100,0)</f>
        <v>#REF!</v>
      </c>
      <c r="J22" s="50" t="s">
        <v>107</v>
      </c>
    </row>
    <row r="23" spans="1:10">
      <c r="A23" s="14" t="s">
        <v>131</v>
      </c>
      <c r="B23" s="15"/>
      <c r="C23" s="11" t="e">
        <f>C8+I8</f>
        <v>#REF!</v>
      </c>
      <c r="D23" s="15"/>
      <c r="E23" s="16" t="e">
        <f>E21</f>
        <v>#REF!</v>
      </c>
      <c r="F23" s="18">
        <v>0.8</v>
      </c>
      <c r="G23" s="15"/>
      <c r="H23" s="15"/>
      <c r="I23" s="13" t="e">
        <f>ROUNDDOWN(C23*E23*F23/100,0)</f>
        <v>#REF!</v>
      </c>
      <c r="J23" s="49" t="e">
        <f>ROUND(152.72*J30^-0.3085*J48^0.4222,2)</f>
        <v>#REF!</v>
      </c>
    </row>
    <row r="24" spans="1:10">
      <c r="A24" s="14" t="s">
        <v>42</v>
      </c>
      <c r="B24" s="15"/>
      <c r="C24" s="15" t="e">
        <f>C9</f>
        <v>#REF!</v>
      </c>
      <c r="D24" s="15"/>
      <c r="E24" s="16"/>
      <c r="F24" s="18"/>
      <c r="G24" s="15"/>
      <c r="H24" s="15"/>
      <c r="I24" s="13"/>
      <c r="J24" s="51"/>
    </row>
    <row r="25" spans="1:10">
      <c r="A25" s="14"/>
      <c r="B25" s="15"/>
      <c r="C25" s="11"/>
      <c r="D25" s="15"/>
      <c r="E25" s="16"/>
      <c r="F25" s="18"/>
      <c r="G25" s="15"/>
      <c r="H25" s="15"/>
      <c r="I25" s="13"/>
      <c r="J25" s="50" t="s">
        <v>108</v>
      </c>
    </row>
    <row r="26" spans="1:10">
      <c r="A26" s="14"/>
      <c r="B26" s="15"/>
      <c r="C26" s="15"/>
      <c r="D26" s="15"/>
      <c r="E26" s="16"/>
      <c r="F26" s="18"/>
      <c r="G26" s="15"/>
      <c r="H26" s="15"/>
      <c r="I26" s="13"/>
      <c r="J26" s="49" t="e">
        <f>ROUND(90.67*J30^-0.1956,2)</f>
        <v>#REF!</v>
      </c>
    </row>
    <row r="27" spans="1:10">
      <c r="A27" s="14"/>
      <c r="B27" s="15"/>
      <c r="C27" s="11"/>
      <c r="D27" s="15"/>
      <c r="E27" s="16"/>
      <c r="F27" s="18"/>
      <c r="G27" s="15"/>
      <c r="H27" s="15"/>
      <c r="I27" s="13"/>
      <c r="J27" s="51"/>
    </row>
    <row r="28" spans="1:10">
      <c r="A28" s="14"/>
      <c r="B28" s="15"/>
      <c r="C28" s="15"/>
      <c r="D28" s="15"/>
      <c r="E28" s="16"/>
      <c r="F28" s="18"/>
      <c r="G28" s="15"/>
      <c r="H28" s="15"/>
      <c r="I28" s="13"/>
      <c r="J28" s="51"/>
    </row>
    <row r="29" spans="1:10">
      <c r="A29" s="14"/>
      <c r="B29" s="15"/>
      <c r="C29" s="15"/>
      <c r="D29" s="15"/>
      <c r="E29" s="16"/>
      <c r="F29" s="18"/>
      <c r="G29" s="15"/>
      <c r="H29" s="15"/>
      <c r="I29" s="13"/>
      <c r="J29" s="50" t="s">
        <v>0</v>
      </c>
    </row>
    <row r="30" spans="1:10">
      <c r="A30" s="19" t="s">
        <v>33</v>
      </c>
      <c r="B30" s="20"/>
      <c r="C30" s="20" t="e">
        <f>SUM(C19:C29)</f>
        <v>#REF!</v>
      </c>
      <c r="D30" s="20"/>
      <c r="E30" s="21"/>
      <c r="F30" s="24"/>
      <c r="G30" s="20"/>
      <c r="H30" s="20"/>
      <c r="I30" s="22" t="e">
        <f>SUM(I19:I29)</f>
        <v>#REF!</v>
      </c>
      <c r="J30" s="52" t="e">
        <f>IF(C30&gt;5000000,ROUNDDOWN(C30/1000,0),5000)</f>
        <v>#REF!</v>
      </c>
    </row>
    <row r="32" spans="1:10">
      <c r="A32" s="5" t="s">
        <v>50</v>
      </c>
    </row>
    <row r="33" spans="1:10" s="2" customFormat="1">
      <c r="A33" s="6" t="s">
        <v>51</v>
      </c>
      <c r="B33" s="7" t="s">
        <v>31</v>
      </c>
      <c r="C33" s="7" t="s">
        <v>32</v>
      </c>
      <c r="D33" s="7" t="s">
        <v>33</v>
      </c>
      <c r="E33" s="8" t="s">
        <v>52</v>
      </c>
      <c r="F33" s="7" t="s">
        <v>35</v>
      </c>
      <c r="G33" s="7" t="s">
        <v>53</v>
      </c>
      <c r="H33" s="7" t="s">
        <v>37</v>
      </c>
      <c r="I33" s="9" t="s">
        <v>54</v>
      </c>
      <c r="J33" s="62" t="s">
        <v>1</v>
      </c>
    </row>
    <row r="34" spans="1:10" s="2" customFormat="1">
      <c r="A34" s="25"/>
      <c r="B34" s="26"/>
      <c r="C34" s="26"/>
      <c r="D34" s="26"/>
      <c r="E34" s="27"/>
      <c r="F34" s="5"/>
      <c r="G34" s="26"/>
      <c r="H34" s="26"/>
      <c r="I34" s="28"/>
      <c r="J34" s="48" t="s">
        <v>2</v>
      </c>
    </row>
    <row r="35" spans="1:10">
      <c r="A35" s="14" t="s">
        <v>55</v>
      </c>
      <c r="B35" s="15"/>
      <c r="C35" s="15" t="e">
        <f>C30+I30</f>
        <v>#REF!</v>
      </c>
      <c r="D35" s="15"/>
      <c r="E35" s="16" t="e">
        <f>IF(J38&gt;J35,J35,IF(J38&lt;J41,J41,J38))</f>
        <v>#REF!</v>
      </c>
      <c r="F35" s="18">
        <v>1</v>
      </c>
      <c r="G35" s="15"/>
      <c r="H35" s="15"/>
      <c r="I35" s="17" t="e">
        <f>ROUNDDOWN(C35*E35*F35/100,0)</f>
        <v>#REF!</v>
      </c>
      <c r="J35" s="49">
        <v>11.2</v>
      </c>
    </row>
    <row r="36" spans="1:10">
      <c r="A36" s="14"/>
      <c r="B36" s="15"/>
      <c r="C36" s="15"/>
      <c r="D36" s="15"/>
      <c r="E36" s="16"/>
      <c r="F36" s="18"/>
      <c r="G36" s="15"/>
      <c r="H36" s="15"/>
      <c r="I36" s="17"/>
      <c r="J36" s="50"/>
    </row>
    <row r="37" spans="1:10">
      <c r="A37" s="14"/>
      <c r="B37" s="16"/>
      <c r="C37" s="15"/>
      <c r="D37" s="15"/>
      <c r="E37" s="29"/>
      <c r="F37" s="18"/>
      <c r="G37" s="15"/>
      <c r="H37" s="15"/>
      <c r="I37" s="17"/>
      <c r="J37" s="50" t="s">
        <v>107</v>
      </c>
    </row>
    <row r="38" spans="1:10">
      <c r="A38" s="14" t="s">
        <v>56</v>
      </c>
      <c r="B38" s="16"/>
      <c r="C38" s="15"/>
      <c r="D38" s="30"/>
      <c r="E38" s="16">
        <v>0.04</v>
      </c>
      <c r="F38" s="16"/>
      <c r="G38" s="15"/>
      <c r="H38" s="15"/>
      <c r="I38" s="13" t="e">
        <f>ROUNDDOWN(C35*E38/100,-1)</f>
        <v>#REF!</v>
      </c>
      <c r="J38" s="49" t="e">
        <f>ROUND(15.741-1.305*LOG(C45/1000),2)</f>
        <v>#REF!</v>
      </c>
    </row>
    <row r="39" spans="1:10">
      <c r="A39" s="14"/>
      <c r="B39" s="15"/>
      <c r="C39" s="15"/>
      <c r="D39" s="15"/>
      <c r="E39" s="16"/>
      <c r="F39" s="15"/>
      <c r="G39" s="15"/>
      <c r="H39" s="15"/>
      <c r="I39" s="17"/>
      <c r="J39" s="51"/>
    </row>
    <row r="40" spans="1:10">
      <c r="A40" s="14"/>
      <c r="B40" s="15"/>
      <c r="C40" s="15"/>
      <c r="D40" s="15"/>
      <c r="E40" s="16"/>
      <c r="F40" s="15"/>
      <c r="G40" s="15"/>
      <c r="H40" s="15"/>
      <c r="I40" s="17"/>
      <c r="J40" s="50" t="s">
        <v>3</v>
      </c>
    </row>
    <row r="41" spans="1:10">
      <c r="A41" s="14"/>
      <c r="B41" s="15"/>
      <c r="C41" s="15"/>
      <c r="D41" s="15"/>
      <c r="E41" s="16"/>
      <c r="F41" s="16"/>
      <c r="G41" s="15"/>
      <c r="H41" s="15"/>
      <c r="I41" s="17"/>
      <c r="J41" s="49">
        <v>7.52</v>
      </c>
    </row>
    <row r="42" spans="1:10">
      <c r="A42" s="14"/>
      <c r="B42" s="15"/>
      <c r="C42" s="15"/>
      <c r="D42" s="15"/>
      <c r="E42" s="16"/>
      <c r="F42" s="15"/>
      <c r="G42" s="15"/>
      <c r="H42" s="15"/>
      <c r="I42" s="17"/>
      <c r="J42" s="51"/>
    </row>
    <row r="43" spans="1:10">
      <c r="A43" s="14"/>
      <c r="B43" s="15"/>
      <c r="C43" s="15"/>
      <c r="D43" s="15"/>
      <c r="E43" s="16"/>
      <c r="F43" s="15"/>
      <c r="G43" s="15"/>
      <c r="H43" s="15"/>
      <c r="I43" s="17"/>
      <c r="J43" s="51"/>
    </row>
    <row r="44" spans="1:10">
      <c r="A44" s="14"/>
      <c r="B44" s="15"/>
      <c r="C44" s="15"/>
      <c r="D44" s="15"/>
      <c r="E44" s="16"/>
      <c r="F44" s="15"/>
      <c r="G44" s="15"/>
      <c r="H44" s="15"/>
      <c r="I44" s="17"/>
      <c r="J44" s="51"/>
    </row>
    <row r="45" spans="1:10">
      <c r="A45" s="19" t="s">
        <v>57</v>
      </c>
      <c r="B45" s="20"/>
      <c r="C45" s="20" t="e">
        <f>SUM(C35:C43)</f>
        <v>#REF!</v>
      </c>
      <c r="D45" s="20"/>
      <c r="E45" s="21"/>
      <c r="F45" s="20"/>
      <c r="G45" s="20"/>
      <c r="H45" s="20"/>
      <c r="I45" s="22" t="e">
        <f>SUM(I34:I44)</f>
        <v>#REF!</v>
      </c>
      <c r="J45" s="52"/>
    </row>
    <row r="46" spans="1:10">
      <c r="A46" s="6"/>
      <c r="B46" s="31"/>
      <c r="C46" s="32"/>
      <c r="D46" s="32"/>
      <c r="E46" s="31"/>
      <c r="F46" s="32"/>
      <c r="G46" s="32"/>
      <c r="H46" s="32"/>
      <c r="I46" s="9" t="s">
        <v>58</v>
      </c>
      <c r="J46" s="61" t="s">
        <v>4</v>
      </c>
    </row>
    <row r="47" spans="1:10">
      <c r="A47" s="6" t="s">
        <v>33</v>
      </c>
      <c r="B47" s="32"/>
      <c r="C47" s="32" t="e">
        <f>ROUNDDOWN(C45+I45,-4)</f>
        <v>#REF!</v>
      </c>
      <c r="D47" s="32"/>
      <c r="E47" s="31"/>
      <c r="F47" s="32"/>
      <c r="G47" s="32"/>
      <c r="H47" s="32"/>
      <c r="I47" s="33" t="e">
        <f>C47-C45</f>
        <v>#REF!</v>
      </c>
      <c r="J47" s="60" t="s">
        <v>5</v>
      </c>
    </row>
    <row r="48" spans="1:10">
      <c r="A48" s="6" t="s">
        <v>59</v>
      </c>
      <c r="B48" s="32"/>
      <c r="C48" s="32" t="e">
        <f>C47*5%</f>
        <v>#REF!</v>
      </c>
      <c r="D48" s="32"/>
      <c r="E48" s="31"/>
      <c r="F48" s="32"/>
      <c r="G48" s="32"/>
      <c r="H48" s="32"/>
      <c r="I48" s="33"/>
      <c r="J48" s="63">
        <v>9</v>
      </c>
    </row>
    <row r="49" spans="1:10">
      <c r="A49" s="6" t="s">
        <v>60</v>
      </c>
      <c r="B49" s="32"/>
      <c r="C49" s="32" t="e">
        <f>SUM(C47:C48)</f>
        <v>#REF!</v>
      </c>
      <c r="D49" s="32"/>
      <c r="E49" s="31"/>
      <c r="F49" s="32"/>
      <c r="G49" s="32"/>
      <c r="H49" s="32"/>
      <c r="I49" s="33"/>
      <c r="J49" s="53" t="s">
        <v>6</v>
      </c>
    </row>
    <row r="51" spans="1:10">
      <c r="A51" s="914"/>
      <c r="B51" s="54"/>
      <c r="C51" s="54"/>
    </row>
    <row r="52" spans="1:10">
      <c r="A52" s="914"/>
      <c r="B52" s="54"/>
      <c r="C52" s="55"/>
    </row>
  </sheetData>
  <mergeCells count="1">
    <mergeCell ref="A51:A52"/>
  </mergeCells>
  <phoneticPr fontId="13"/>
  <dataValidations count="1">
    <dataValidation type="list" allowBlank="1" showInputMessage="1" showErrorMessage="1" sqref="F4" xr:uid="{00000000-0002-0000-0600-000000000000}">
      <formula1>$K$4:$K$5</formula1>
    </dataValidation>
  </dataValidations>
  <printOptions horizontalCentered="1" gridLinesSet="0"/>
  <pageMargins left="0.51181102362204722" right="0.51181102362204722" top="0.98425196850393704" bottom="0.51181102362204722" header="0.51181102362204722" footer="0.39370078740157483"/>
  <pageSetup paperSize="9" orientation="portrait" r:id="rId1"/>
  <headerFooter alignWithMargins="0">
    <oddFooter>&amp;R&amp;"ＭＳ Ｐ明朝,標準"&amp;9津山市 都市建設部 建築住宅課</oddFooter>
  </headerFooter>
  <ignoredErrors>
    <ignoredError sqref="I22:J34 I48:J48" formula="1"/>
    <ignoredError sqref="E35 C47:C49" evalError="1"/>
    <ignoredError sqref="I35:J47" evalError="1" formula="1"/>
  </ignoredErrors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B6DF89"/>
  </sheetPr>
  <dimension ref="B1:K98"/>
  <sheetViews>
    <sheetView view="pageBreakPreview" topLeftCell="A54" zoomScale="90" zoomScaleNormal="100" zoomScaleSheetLayoutView="90" workbookViewId="0">
      <selection activeCell="K98" sqref="K98"/>
    </sheetView>
  </sheetViews>
  <sheetFormatPr defaultRowHeight="13.5"/>
  <cols>
    <col min="1" max="1" width="9" style="120"/>
    <col min="2" max="2" width="21.875" style="120" customWidth="1"/>
    <col min="3" max="3" width="13.625" style="120" customWidth="1"/>
    <col min="4" max="4" width="16.5" style="120" customWidth="1"/>
    <col min="5" max="5" width="11.5" style="120" customWidth="1"/>
    <col min="6" max="6" width="12.625" style="120" customWidth="1"/>
    <col min="7" max="7" width="8.875" style="120" customWidth="1"/>
    <col min="8" max="8" width="14.875" style="120" customWidth="1"/>
    <col min="9" max="9" width="15.125" style="120" customWidth="1"/>
    <col min="10" max="10" width="15.875" style="120" customWidth="1"/>
    <col min="11" max="11" width="16.5" style="120" customWidth="1"/>
    <col min="12" max="12" width="9" style="120"/>
    <col min="13" max="13" width="12.625" style="120" customWidth="1"/>
    <col min="14" max="14" width="8.875" style="120" customWidth="1"/>
    <col min="15" max="16" width="12.5" style="120" customWidth="1"/>
    <col min="17" max="17" width="15.875" style="120" customWidth="1"/>
    <col min="18" max="18" width="15.625" style="120" customWidth="1"/>
    <col min="19" max="19" width="9" style="120"/>
    <col min="20" max="20" width="15.625" style="120" customWidth="1"/>
    <col min="21" max="21" width="12.5" style="120" customWidth="1"/>
    <col min="22" max="22" width="15.5" style="120" customWidth="1"/>
    <col min="23" max="24" width="12.625" style="120" customWidth="1"/>
    <col min="25" max="25" width="8.875" style="120" customWidth="1"/>
    <col min="26" max="27" width="12.5" style="120" customWidth="1"/>
    <col min="28" max="28" width="15.875" style="120" customWidth="1"/>
    <col min="29" max="29" width="15.625" style="120" customWidth="1"/>
    <col min="30" max="257" width="9" style="120"/>
    <col min="258" max="258" width="21.875" style="120" customWidth="1"/>
    <col min="259" max="259" width="13.625" style="120" customWidth="1"/>
    <col min="260" max="260" width="16.5" style="120" customWidth="1"/>
    <col min="261" max="261" width="11.5" style="120" customWidth="1"/>
    <col min="262" max="262" width="12.625" style="120" customWidth="1"/>
    <col min="263" max="263" width="8.875" style="120" customWidth="1"/>
    <col min="264" max="264" width="14.875" style="120" customWidth="1"/>
    <col min="265" max="265" width="15.125" style="120" customWidth="1"/>
    <col min="266" max="266" width="15.875" style="120" customWidth="1"/>
    <col min="267" max="267" width="16.5" style="120" customWidth="1"/>
    <col min="268" max="268" width="9" style="120"/>
    <col min="269" max="269" width="12.625" style="120" customWidth="1"/>
    <col min="270" max="270" width="8.875" style="120" customWidth="1"/>
    <col min="271" max="272" width="12.5" style="120" customWidth="1"/>
    <col min="273" max="273" width="15.875" style="120" customWidth="1"/>
    <col min="274" max="274" width="15.625" style="120" customWidth="1"/>
    <col min="275" max="275" width="9" style="120"/>
    <col min="276" max="276" width="15.625" style="120" customWidth="1"/>
    <col min="277" max="277" width="12.5" style="120" customWidth="1"/>
    <col min="278" max="278" width="15.5" style="120" customWidth="1"/>
    <col min="279" max="280" width="12.625" style="120" customWidth="1"/>
    <col min="281" max="281" width="8.875" style="120" customWidth="1"/>
    <col min="282" max="283" width="12.5" style="120" customWidth="1"/>
    <col min="284" max="284" width="15.875" style="120" customWidth="1"/>
    <col min="285" max="285" width="15.625" style="120" customWidth="1"/>
    <col min="286" max="513" width="9" style="120"/>
    <col min="514" max="514" width="21.875" style="120" customWidth="1"/>
    <col min="515" max="515" width="13.625" style="120" customWidth="1"/>
    <col min="516" max="516" width="16.5" style="120" customWidth="1"/>
    <col min="517" max="517" width="11.5" style="120" customWidth="1"/>
    <col min="518" max="518" width="12.625" style="120" customWidth="1"/>
    <col min="519" max="519" width="8.875" style="120" customWidth="1"/>
    <col min="520" max="520" width="14.875" style="120" customWidth="1"/>
    <col min="521" max="521" width="15.125" style="120" customWidth="1"/>
    <col min="522" max="522" width="15.875" style="120" customWidth="1"/>
    <col min="523" max="523" width="16.5" style="120" customWidth="1"/>
    <col min="524" max="524" width="9" style="120"/>
    <col min="525" max="525" width="12.625" style="120" customWidth="1"/>
    <col min="526" max="526" width="8.875" style="120" customWidth="1"/>
    <col min="527" max="528" width="12.5" style="120" customWidth="1"/>
    <col min="529" max="529" width="15.875" style="120" customWidth="1"/>
    <col min="530" max="530" width="15.625" style="120" customWidth="1"/>
    <col min="531" max="531" width="9" style="120"/>
    <col min="532" max="532" width="15.625" style="120" customWidth="1"/>
    <col min="533" max="533" width="12.5" style="120" customWidth="1"/>
    <col min="534" max="534" width="15.5" style="120" customWidth="1"/>
    <col min="535" max="536" width="12.625" style="120" customWidth="1"/>
    <col min="537" max="537" width="8.875" style="120" customWidth="1"/>
    <col min="538" max="539" width="12.5" style="120" customWidth="1"/>
    <col min="540" max="540" width="15.875" style="120" customWidth="1"/>
    <col min="541" max="541" width="15.625" style="120" customWidth="1"/>
    <col min="542" max="769" width="9" style="120"/>
    <col min="770" max="770" width="21.875" style="120" customWidth="1"/>
    <col min="771" max="771" width="13.625" style="120" customWidth="1"/>
    <col min="772" max="772" width="16.5" style="120" customWidth="1"/>
    <col min="773" max="773" width="11.5" style="120" customWidth="1"/>
    <col min="774" max="774" width="12.625" style="120" customWidth="1"/>
    <col min="775" max="775" width="8.875" style="120" customWidth="1"/>
    <col min="776" max="776" width="14.875" style="120" customWidth="1"/>
    <col min="777" max="777" width="15.125" style="120" customWidth="1"/>
    <col min="778" max="778" width="15.875" style="120" customWidth="1"/>
    <col min="779" max="779" width="16.5" style="120" customWidth="1"/>
    <col min="780" max="780" width="9" style="120"/>
    <col min="781" max="781" width="12.625" style="120" customWidth="1"/>
    <col min="782" max="782" width="8.875" style="120" customWidth="1"/>
    <col min="783" max="784" width="12.5" style="120" customWidth="1"/>
    <col min="785" max="785" width="15.875" style="120" customWidth="1"/>
    <col min="786" max="786" width="15.625" style="120" customWidth="1"/>
    <col min="787" max="787" width="9" style="120"/>
    <col min="788" max="788" width="15.625" style="120" customWidth="1"/>
    <col min="789" max="789" width="12.5" style="120" customWidth="1"/>
    <col min="790" max="790" width="15.5" style="120" customWidth="1"/>
    <col min="791" max="792" width="12.625" style="120" customWidth="1"/>
    <col min="793" max="793" width="8.875" style="120" customWidth="1"/>
    <col min="794" max="795" width="12.5" style="120" customWidth="1"/>
    <col min="796" max="796" width="15.875" style="120" customWidth="1"/>
    <col min="797" max="797" width="15.625" style="120" customWidth="1"/>
    <col min="798" max="1025" width="9" style="120"/>
    <col min="1026" max="1026" width="21.875" style="120" customWidth="1"/>
    <col min="1027" max="1027" width="13.625" style="120" customWidth="1"/>
    <col min="1028" max="1028" width="16.5" style="120" customWidth="1"/>
    <col min="1029" max="1029" width="11.5" style="120" customWidth="1"/>
    <col min="1030" max="1030" width="12.625" style="120" customWidth="1"/>
    <col min="1031" max="1031" width="8.875" style="120" customWidth="1"/>
    <col min="1032" max="1032" width="14.875" style="120" customWidth="1"/>
    <col min="1033" max="1033" width="15.125" style="120" customWidth="1"/>
    <col min="1034" max="1034" width="15.875" style="120" customWidth="1"/>
    <col min="1035" max="1035" width="16.5" style="120" customWidth="1"/>
    <col min="1036" max="1036" width="9" style="120"/>
    <col min="1037" max="1037" width="12.625" style="120" customWidth="1"/>
    <col min="1038" max="1038" width="8.875" style="120" customWidth="1"/>
    <col min="1039" max="1040" width="12.5" style="120" customWidth="1"/>
    <col min="1041" max="1041" width="15.875" style="120" customWidth="1"/>
    <col min="1042" max="1042" width="15.625" style="120" customWidth="1"/>
    <col min="1043" max="1043" width="9" style="120"/>
    <col min="1044" max="1044" width="15.625" style="120" customWidth="1"/>
    <col min="1045" max="1045" width="12.5" style="120" customWidth="1"/>
    <col min="1046" max="1046" width="15.5" style="120" customWidth="1"/>
    <col min="1047" max="1048" width="12.625" style="120" customWidth="1"/>
    <col min="1049" max="1049" width="8.875" style="120" customWidth="1"/>
    <col min="1050" max="1051" width="12.5" style="120" customWidth="1"/>
    <col min="1052" max="1052" width="15.875" style="120" customWidth="1"/>
    <col min="1053" max="1053" width="15.625" style="120" customWidth="1"/>
    <col min="1054" max="1281" width="9" style="120"/>
    <col min="1282" max="1282" width="21.875" style="120" customWidth="1"/>
    <col min="1283" max="1283" width="13.625" style="120" customWidth="1"/>
    <col min="1284" max="1284" width="16.5" style="120" customWidth="1"/>
    <col min="1285" max="1285" width="11.5" style="120" customWidth="1"/>
    <col min="1286" max="1286" width="12.625" style="120" customWidth="1"/>
    <col min="1287" max="1287" width="8.875" style="120" customWidth="1"/>
    <col min="1288" max="1288" width="14.875" style="120" customWidth="1"/>
    <col min="1289" max="1289" width="15.125" style="120" customWidth="1"/>
    <col min="1290" max="1290" width="15.875" style="120" customWidth="1"/>
    <col min="1291" max="1291" width="16.5" style="120" customWidth="1"/>
    <col min="1292" max="1292" width="9" style="120"/>
    <col min="1293" max="1293" width="12.625" style="120" customWidth="1"/>
    <col min="1294" max="1294" width="8.875" style="120" customWidth="1"/>
    <col min="1295" max="1296" width="12.5" style="120" customWidth="1"/>
    <col min="1297" max="1297" width="15.875" style="120" customWidth="1"/>
    <col min="1298" max="1298" width="15.625" style="120" customWidth="1"/>
    <col min="1299" max="1299" width="9" style="120"/>
    <col min="1300" max="1300" width="15.625" style="120" customWidth="1"/>
    <col min="1301" max="1301" width="12.5" style="120" customWidth="1"/>
    <col min="1302" max="1302" width="15.5" style="120" customWidth="1"/>
    <col min="1303" max="1304" width="12.625" style="120" customWidth="1"/>
    <col min="1305" max="1305" width="8.875" style="120" customWidth="1"/>
    <col min="1306" max="1307" width="12.5" style="120" customWidth="1"/>
    <col min="1308" max="1308" width="15.875" style="120" customWidth="1"/>
    <col min="1309" max="1309" width="15.625" style="120" customWidth="1"/>
    <col min="1310" max="1537" width="9" style="120"/>
    <col min="1538" max="1538" width="21.875" style="120" customWidth="1"/>
    <col min="1539" max="1539" width="13.625" style="120" customWidth="1"/>
    <col min="1540" max="1540" width="16.5" style="120" customWidth="1"/>
    <col min="1541" max="1541" width="11.5" style="120" customWidth="1"/>
    <col min="1542" max="1542" width="12.625" style="120" customWidth="1"/>
    <col min="1543" max="1543" width="8.875" style="120" customWidth="1"/>
    <col min="1544" max="1544" width="14.875" style="120" customWidth="1"/>
    <col min="1545" max="1545" width="15.125" style="120" customWidth="1"/>
    <col min="1546" max="1546" width="15.875" style="120" customWidth="1"/>
    <col min="1547" max="1547" width="16.5" style="120" customWidth="1"/>
    <col min="1548" max="1548" width="9" style="120"/>
    <col min="1549" max="1549" width="12.625" style="120" customWidth="1"/>
    <col min="1550" max="1550" width="8.875" style="120" customWidth="1"/>
    <col min="1551" max="1552" width="12.5" style="120" customWidth="1"/>
    <col min="1553" max="1553" width="15.875" style="120" customWidth="1"/>
    <col min="1554" max="1554" width="15.625" style="120" customWidth="1"/>
    <col min="1555" max="1555" width="9" style="120"/>
    <col min="1556" max="1556" width="15.625" style="120" customWidth="1"/>
    <col min="1557" max="1557" width="12.5" style="120" customWidth="1"/>
    <col min="1558" max="1558" width="15.5" style="120" customWidth="1"/>
    <col min="1559" max="1560" width="12.625" style="120" customWidth="1"/>
    <col min="1561" max="1561" width="8.875" style="120" customWidth="1"/>
    <col min="1562" max="1563" width="12.5" style="120" customWidth="1"/>
    <col min="1564" max="1564" width="15.875" style="120" customWidth="1"/>
    <col min="1565" max="1565" width="15.625" style="120" customWidth="1"/>
    <col min="1566" max="1793" width="9" style="120"/>
    <col min="1794" max="1794" width="21.875" style="120" customWidth="1"/>
    <col min="1795" max="1795" width="13.625" style="120" customWidth="1"/>
    <col min="1796" max="1796" width="16.5" style="120" customWidth="1"/>
    <col min="1797" max="1797" width="11.5" style="120" customWidth="1"/>
    <col min="1798" max="1798" width="12.625" style="120" customWidth="1"/>
    <col min="1799" max="1799" width="8.875" style="120" customWidth="1"/>
    <col min="1800" max="1800" width="14.875" style="120" customWidth="1"/>
    <col min="1801" max="1801" width="15.125" style="120" customWidth="1"/>
    <col min="1802" max="1802" width="15.875" style="120" customWidth="1"/>
    <col min="1803" max="1803" width="16.5" style="120" customWidth="1"/>
    <col min="1804" max="1804" width="9" style="120"/>
    <col min="1805" max="1805" width="12.625" style="120" customWidth="1"/>
    <col min="1806" max="1806" width="8.875" style="120" customWidth="1"/>
    <col min="1807" max="1808" width="12.5" style="120" customWidth="1"/>
    <col min="1809" max="1809" width="15.875" style="120" customWidth="1"/>
    <col min="1810" max="1810" width="15.625" style="120" customWidth="1"/>
    <col min="1811" max="1811" width="9" style="120"/>
    <col min="1812" max="1812" width="15.625" style="120" customWidth="1"/>
    <col min="1813" max="1813" width="12.5" style="120" customWidth="1"/>
    <col min="1814" max="1814" width="15.5" style="120" customWidth="1"/>
    <col min="1815" max="1816" width="12.625" style="120" customWidth="1"/>
    <col min="1817" max="1817" width="8.875" style="120" customWidth="1"/>
    <col min="1818" max="1819" width="12.5" style="120" customWidth="1"/>
    <col min="1820" max="1820" width="15.875" style="120" customWidth="1"/>
    <col min="1821" max="1821" width="15.625" style="120" customWidth="1"/>
    <col min="1822" max="2049" width="9" style="120"/>
    <col min="2050" max="2050" width="21.875" style="120" customWidth="1"/>
    <col min="2051" max="2051" width="13.625" style="120" customWidth="1"/>
    <col min="2052" max="2052" width="16.5" style="120" customWidth="1"/>
    <col min="2053" max="2053" width="11.5" style="120" customWidth="1"/>
    <col min="2054" max="2054" width="12.625" style="120" customWidth="1"/>
    <col min="2055" max="2055" width="8.875" style="120" customWidth="1"/>
    <col min="2056" max="2056" width="14.875" style="120" customWidth="1"/>
    <col min="2057" max="2057" width="15.125" style="120" customWidth="1"/>
    <col min="2058" max="2058" width="15.875" style="120" customWidth="1"/>
    <col min="2059" max="2059" width="16.5" style="120" customWidth="1"/>
    <col min="2060" max="2060" width="9" style="120"/>
    <col min="2061" max="2061" width="12.625" style="120" customWidth="1"/>
    <col min="2062" max="2062" width="8.875" style="120" customWidth="1"/>
    <col min="2063" max="2064" width="12.5" style="120" customWidth="1"/>
    <col min="2065" max="2065" width="15.875" style="120" customWidth="1"/>
    <col min="2066" max="2066" width="15.625" style="120" customWidth="1"/>
    <col min="2067" max="2067" width="9" style="120"/>
    <col min="2068" max="2068" width="15.625" style="120" customWidth="1"/>
    <col min="2069" max="2069" width="12.5" style="120" customWidth="1"/>
    <col min="2070" max="2070" width="15.5" style="120" customWidth="1"/>
    <col min="2071" max="2072" width="12.625" style="120" customWidth="1"/>
    <col min="2073" max="2073" width="8.875" style="120" customWidth="1"/>
    <col min="2074" max="2075" width="12.5" style="120" customWidth="1"/>
    <col min="2076" max="2076" width="15.875" style="120" customWidth="1"/>
    <col min="2077" max="2077" width="15.625" style="120" customWidth="1"/>
    <col min="2078" max="2305" width="9" style="120"/>
    <col min="2306" max="2306" width="21.875" style="120" customWidth="1"/>
    <col min="2307" max="2307" width="13.625" style="120" customWidth="1"/>
    <col min="2308" max="2308" width="16.5" style="120" customWidth="1"/>
    <col min="2309" max="2309" width="11.5" style="120" customWidth="1"/>
    <col min="2310" max="2310" width="12.625" style="120" customWidth="1"/>
    <col min="2311" max="2311" width="8.875" style="120" customWidth="1"/>
    <col min="2312" max="2312" width="14.875" style="120" customWidth="1"/>
    <col min="2313" max="2313" width="15.125" style="120" customWidth="1"/>
    <col min="2314" max="2314" width="15.875" style="120" customWidth="1"/>
    <col min="2315" max="2315" width="16.5" style="120" customWidth="1"/>
    <col min="2316" max="2316" width="9" style="120"/>
    <col min="2317" max="2317" width="12.625" style="120" customWidth="1"/>
    <col min="2318" max="2318" width="8.875" style="120" customWidth="1"/>
    <col min="2319" max="2320" width="12.5" style="120" customWidth="1"/>
    <col min="2321" max="2321" width="15.875" style="120" customWidth="1"/>
    <col min="2322" max="2322" width="15.625" style="120" customWidth="1"/>
    <col min="2323" max="2323" width="9" style="120"/>
    <col min="2324" max="2324" width="15.625" style="120" customWidth="1"/>
    <col min="2325" max="2325" width="12.5" style="120" customWidth="1"/>
    <col min="2326" max="2326" width="15.5" style="120" customWidth="1"/>
    <col min="2327" max="2328" width="12.625" style="120" customWidth="1"/>
    <col min="2329" max="2329" width="8.875" style="120" customWidth="1"/>
    <col min="2330" max="2331" width="12.5" style="120" customWidth="1"/>
    <col min="2332" max="2332" width="15.875" style="120" customWidth="1"/>
    <col min="2333" max="2333" width="15.625" style="120" customWidth="1"/>
    <col min="2334" max="2561" width="9" style="120"/>
    <col min="2562" max="2562" width="21.875" style="120" customWidth="1"/>
    <col min="2563" max="2563" width="13.625" style="120" customWidth="1"/>
    <col min="2564" max="2564" width="16.5" style="120" customWidth="1"/>
    <col min="2565" max="2565" width="11.5" style="120" customWidth="1"/>
    <col min="2566" max="2566" width="12.625" style="120" customWidth="1"/>
    <col min="2567" max="2567" width="8.875" style="120" customWidth="1"/>
    <col min="2568" max="2568" width="14.875" style="120" customWidth="1"/>
    <col min="2569" max="2569" width="15.125" style="120" customWidth="1"/>
    <col min="2570" max="2570" width="15.875" style="120" customWidth="1"/>
    <col min="2571" max="2571" width="16.5" style="120" customWidth="1"/>
    <col min="2572" max="2572" width="9" style="120"/>
    <col min="2573" max="2573" width="12.625" style="120" customWidth="1"/>
    <col min="2574" max="2574" width="8.875" style="120" customWidth="1"/>
    <col min="2575" max="2576" width="12.5" style="120" customWidth="1"/>
    <col min="2577" max="2577" width="15.875" style="120" customWidth="1"/>
    <col min="2578" max="2578" width="15.625" style="120" customWidth="1"/>
    <col min="2579" max="2579" width="9" style="120"/>
    <col min="2580" max="2580" width="15.625" style="120" customWidth="1"/>
    <col min="2581" max="2581" width="12.5" style="120" customWidth="1"/>
    <col min="2582" max="2582" width="15.5" style="120" customWidth="1"/>
    <col min="2583" max="2584" width="12.625" style="120" customWidth="1"/>
    <col min="2585" max="2585" width="8.875" style="120" customWidth="1"/>
    <col min="2586" max="2587" width="12.5" style="120" customWidth="1"/>
    <col min="2588" max="2588" width="15.875" style="120" customWidth="1"/>
    <col min="2589" max="2589" width="15.625" style="120" customWidth="1"/>
    <col min="2590" max="2817" width="9" style="120"/>
    <col min="2818" max="2818" width="21.875" style="120" customWidth="1"/>
    <col min="2819" max="2819" width="13.625" style="120" customWidth="1"/>
    <col min="2820" max="2820" width="16.5" style="120" customWidth="1"/>
    <col min="2821" max="2821" width="11.5" style="120" customWidth="1"/>
    <col min="2822" max="2822" width="12.625" style="120" customWidth="1"/>
    <col min="2823" max="2823" width="8.875" style="120" customWidth="1"/>
    <col min="2824" max="2824" width="14.875" style="120" customWidth="1"/>
    <col min="2825" max="2825" width="15.125" style="120" customWidth="1"/>
    <col min="2826" max="2826" width="15.875" style="120" customWidth="1"/>
    <col min="2827" max="2827" width="16.5" style="120" customWidth="1"/>
    <col min="2828" max="2828" width="9" style="120"/>
    <col min="2829" max="2829" width="12.625" style="120" customWidth="1"/>
    <col min="2830" max="2830" width="8.875" style="120" customWidth="1"/>
    <col min="2831" max="2832" width="12.5" style="120" customWidth="1"/>
    <col min="2833" max="2833" width="15.875" style="120" customWidth="1"/>
    <col min="2834" max="2834" width="15.625" style="120" customWidth="1"/>
    <col min="2835" max="2835" width="9" style="120"/>
    <col min="2836" max="2836" width="15.625" style="120" customWidth="1"/>
    <col min="2837" max="2837" width="12.5" style="120" customWidth="1"/>
    <col min="2838" max="2838" width="15.5" style="120" customWidth="1"/>
    <col min="2839" max="2840" width="12.625" style="120" customWidth="1"/>
    <col min="2841" max="2841" width="8.875" style="120" customWidth="1"/>
    <col min="2842" max="2843" width="12.5" style="120" customWidth="1"/>
    <col min="2844" max="2844" width="15.875" style="120" customWidth="1"/>
    <col min="2845" max="2845" width="15.625" style="120" customWidth="1"/>
    <col min="2846" max="3073" width="9" style="120"/>
    <col min="3074" max="3074" width="21.875" style="120" customWidth="1"/>
    <col min="3075" max="3075" width="13.625" style="120" customWidth="1"/>
    <col min="3076" max="3076" width="16.5" style="120" customWidth="1"/>
    <col min="3077" max="3077" width="11.5" style="120" customWidth="1"/>
    <col min="3078" max="3078" width="12.625" style="120" customWidth="1"/>
    <col min="3079" max="3079" width="8.875" style="120" customWidth="1"/>
    <col min="3080" max="3080" width="14.875" style="120" customWidth="1"/>
    <col min="3081" max="3081" width="15.125" style="120" customWidth="1"/>
    <col min="3082" max="3082" width="15.875" style="120" customWidth="1"/>
    <col min="3083" max="3083" width="16.5" style="120" customWidth="1"/>
    <col min="3084" max="3084" width="9" style="120"/>
    <col min="3085" max="3085" width="12.625" style="120" customWidth="1"/>
    <col min="3086" max="3086" width="8.875" style="120" customWidth="1"/>
    <col min="3087" max="3088" width="12.5" style="120" customWidth="1"/>
    <col min="3089" max="3089" width="15.875" style="120" customWidth="1"/>
    <col min="3090" max="3090" width="15.625" style="120" customWidth="1"/>
    <col min="3091" max="3091" width="9" style="120"/>
    <col min="3092" max="3092" width="15.625" style="120" customWidth="1"/>
    <col min="3093" max="3093" width="12.5" style="120" customWidth="1"/>
    <col min="3094" max="3094" width="15.5" style="120" customWidth="1"/>
    <col min="3095" max="3096" width="12.625" style="120" customWidth="1"/>
    <col min="3097" max="3097" width="8.875" style="120" customWidth="1"/>
    <col min="3098" max="3099" width="12.5" style="120" customWidth="1"/>
    <col min="3100" max="3100" width="15.875" style="120" customWidth="1"/>
    <col min="3101" max="3101" width="15.625" style="120" customWidth="1"/>
    <col min="3102" max="3329" width="9" style="120"/>
    <col min="3330" max="3330" width="21.875" style="120" customWidth="1"/>
    <col min="3331" max="3331" width="13.625" style="120" customWidth="1"/>
    <col min="3332" max="3332" width="16.5" style="120" customWidth="1"/>
    <col min="3333" max="3333" width="11.5" style="120" customWidth="1"/>
    <col min="3334" max="3334" width="12.625" style="120" customWidth="1"/>
    <col min="3335" max="3335" width="8.875" style="120" customWidth="1"/>
    <col min="3336" max="3336" width="14.875" style="120" customWidth="1"/>
    <col min="3337" max="3337" width="15.125" style="120" customWidth="1"/>
    <col min="3338" max="3338" width="15.875" style="120" customWidth="1"/>
    <col min="3339" max="3339" width="16.5" style="120" customWidth="1"/>
    <col min="3340" max="3340" width="9" style="120"/>
    <col min="3341" max="3341" width="12.625" style="120" customWidth="1"/>
    <col min="3342" max="3342" width="8.875" style="120" customWidth="1"/>
    <col min="3343" max="3344" width="12.5" style="120" customWidth="1"/>
    <col min="3345" max="3345" width="15.875" style="120" customWidth="1"/>
    <col min="3346" max="3346" width="15.625" style="120" customWidth="1"/>
    <col min="3347" max="3347" width="9" style="120"/>
    <col min="3348" max="3348" width="15.625" style="120" customWidth="1"/>
    <col min="3349" max="3349" width="12.5" style="120" customWidth="1"/>
    <col min="3350" max="3350" width="15.5" style="120" customWidth="1"/>
    <col min="3351" max="3352" width="12.625" style="120" customWidth="1"/>
    <col min="3353" max="3353" width="8.875" style="120" customWidth="1"/>
    <col min="3354" max="3355" width="12.5" style="120" customWidth="1"/>
    <col min="3356" max="3356" width="15.875" style="120" customWidth="1"/>
    <col min="3357" max="3357" width="15.625" style="120" customWidth="1"/>
    <col min="3358" max="3585" width="9" style="120"/>
    <col min="3586" max="3586" width="21.875" style="120" customWidth="1"/>
    <col min="3587" max="3587" width="13.625" style="120" customWidth="1"/>
    <col min="3588" max="3588" width="16.5" style="120" customWidth="1"/>
    <col min="3589" max="3589" width="11.5" style="120" customWidth="1"/>
    <col min="3590" max="3590" width="12.625" style="120" customWidth="1"/>
    <col min="3591" max="3591" width="8.875" style="120" customWidth="1"/>
    <col min="3592" max="3592" width="14.875" style="120" customWidth="1"/>
    <col min="3593" max="3593" width="15.125" style="120" customWidth="1"/>
    <col min="3594" max="3594" width="15.875" style="120" customWidth="1"/>
    <col min="3595" max="3595" width="16.5" style="120" customWidth="1"/>
    <col min="3596" max="3596" width="9" style="120"/>
    <col min="3597" max="3597" width="12.625" style="120" customWidth="1"/>
    <col min="3598" max="3598" width="8.875" style="120" customWidth="1"/>
    <col min="3599" max="3600" width="12.5" style="120" customWidth="1"/>
    <col min="3601" max="3601" width="15.875" style="120" customWidth="1"/>
    <col min="3602" max="3602" width="15.625" style="120" customWidth="1"/>
    <col min="3603" max="3603" width="9" style="120"/>
    <col min="3604" max="3604" width="15.625" style="120" customWidth="1"/>
    <col min="3605" max="3605" width="12.5" style="120" customWidth="1"/>
    <col min="3606" max="3606" width="15.5" style="120" customWidth="1"/>
    <col min="3607" max="3608" width="12.625" style="120" customWidth="1"/>
    <col min="3609" max="3609" width="8.875" style="120" customWidth="1"/>
    <col min="3610" max="3611" width="12.5" style="120" customWidth="1"/>
    <col min="3612" max="3612" width="15.875" style="120" customWidth="1"/>
    <col min="3613" max="3613" width="15.625" style="120" customWidth="1"/>
    <col min="3614" max="3841" width="9" style="120"/>
    <col min="3842" max="3842" width="21.875" style="120" customWidth="1"/>
    <col min="3843" max="3843" width="13.625" style="120" customWidth="1"/>
    <col min="3844" max="3844" width="16.5" style="120" customWidth="1"/>
    <col min="3845" max="3845" width="11.5" style="120" customWidth="1"/>
    <col min="3846" max="3846" width="12.625" style="120" customWidth="1"/>
    <col min="3847" max="3847" width="8.875" style="120" customWidth="1"/>
    <col min="3848" max="3848" width="14.875" style="120" customWidth="1"/>
    <col min="3849" max="3849" width="15.125" style="120" customWidth="1"/>
    <col min="3850" max="3850" width="15.875" style="120" customWidth="1"/>
    <col min="3851" max="3851" width="16.5" style="120" customWidth="1"/>
    <col min="3852" max="3852" width="9" style="120"/>
    <col min="3853" max="3853" width="12.625" style="120" customWidth="1"/>
    <col min="3854" max="3854" width="8.875" style="120" customWidth="1"/>
    <col min="3855" max="3856" width="12.5" style="120" customWidth="1"/>
    <col min="3857" max="3857" width="15.875" style="120" customWidth="1"/>
    <col min="3858" max="3858" width="15.625" style="120" customWidth="1"/>
    <col min="3859" max="3859" width="9" style="120"/>
    <col min="3860" max="3860" width="15.625" style="120" customWidth="1"/>
    <col min="3861" max="3861" width="12.5" style="120" customWidth="1"/>
    <col min="3862" max="3862" width="15.5" style="120" customWidth="1"/>
    <col min="3863" max="3864" width="12.625" style="120" customWidth="1"/>
    <col min="3865" max="3865" width="8.875" style="120" customWidth="1"/>
    <col min="3866" max="3867" width="12.5" style="120" customWidth="1"/>
    <col min="3868" max="3868" width="15.875" style="120" customWidth="1"/>
    <col min="3869" max="3869" width="15.625" style="120" customWidth="1"/>
    <col min="3870" max="4097" width="9" style="120"/>
    <col min="4098" max="4098" width="21.875" style="120" customWidth="1"/>
    <col min="4099" max="4099" width="13.625" style="120" customWidth="1"/>
    <col min="4100" max="4100" width="16.5" style="120" customWidth="1"/>
    <col min="4101" max="4101" width="11.5" style="120" customWidth="1"/>
    <col min="4102" max="4102" width="12.625" style="120" customWidth="1"/>
    <col min="4103" max="4103" width="8.875" style="120" customWidth="1"/>
    <col min="4104" max="4104" width="14.875" style="120" customWidth="1"/>
    <col min="4105" max="4105" width="15.125" style="120" customWidth="1"/>
    <col min="4106" max="4106" width="15.875" style="120" customWidth="1"/>
    <col min="4107" max="4107" width="16.5" style="120" customWidth="1"/>
    <col min="4108" max="4108" width="9" style="120"/>
    <col min="4109" max="4109" width="12.625" style="120" customWidth="1"/>
    <col min="4110" max="4110" width="8.875" style="120" customWidth="1"/>
    <col min="4111" max="4112" width="12.5" style="120" customWidth="1"/>
    <col min="4113" max="4113" width="15.875" style="120" customWidth="1"/>
    <col min="4114" max="4114" width="15.625" style="120" customWidth="1"/>
    <col min="4115" max="4115" width="9" style="120"/>
    <col min="4116" max="4116" width="15.625" style="120" customWidth="1"/>
    <col min="4117" max="4117" width="12.5" style="120" customWidth="1"/>
    <col min="4118" max="4118" width="15.5" style="120" customWidth="1"/>
    <col min="4119" max="4120" width="12.625" style="120" customWidth="1"/>
    <col min="4121" max="4121" width="8.875" style="120" customWidth="1"/>
    <col min="4122" max="4123" width="12.5" style="120" customWidth="1"/>
    <col min="4124" max="4124" width="15.875" style="120" customWidth="1"/>
    <col min="4125" max="4125" width="15.625" style="120" customWidth="1"/>
    <col min="4126" max="4353" width="9" style="120"/>
    <col min="4354" max="4354" width="21.875" style="120" customWidth="1"/>
    <col min="4355" max="4355" width="13.625" style="120" customWidth="1"/>
    <col min="4356" max="4356" width="16.5" style="120" customWidth="1"/>
    <col min="4357" max="4357" width="11.5" style="120" customWidth="1"/>
    <col min="4358" max="4358" width="12.625" style="120" customWidth="1"/>
    <col min="4359" max="4359" width="8.875" style="120" customWidth="1"/>
    <col min="4360" max="4360" width="14.875" style="120" customWidth="1"/>
    <col min="4361" max="4361" width="15.125" style="120" customWidth="1"/>
    <col min="4362" max="4362" width="15.875" style="120" customWidth="1"/>
    <col min="4363" max="4363" width="16.5" style="120" customWidth="1"/>
    <col min="4364" max="4364" width="9" style="120"/>
    <col min="4365" max="4365" width="12.625" style="120" customWidth="1"/>
    <col min="4366" max="4366" width="8.875" style="120" customWidth="1"/>
    <col min="4367" max="4368" width="12.5" style="120" customWidth="1"/>
    <col min="4369" max="4369" width="15.875" style="120" customWidth="1"/>
    <col min="4370" max="4370" width="15.625" style="120" customWidth="1"/>
    <col min="4371" max="4371" width="9" style="120"/>
    <col min="4372" max="4372" width="15.625" style="120" customWidth="1"/>
    <col min="4373" max="4373" width="12.5" style="120" customWidth="1"/>
    <col min="4374" max="4374" width="15.5" style="120" customWidth="1"/>
    <col min="4375" max="4376" width="12.625" style="120" customWidth="1"/>
    <col min="4377" max="4377" width="8.875" style="120" customWidth="1"/>
    <col min="4378" max="4379" width="12.5" style="120" customWidth="1"/>
    <col min="4380" max="4380" width="15.875" style="120" customWidth="1"/>
    <col min="4381" max="4381" width="15.625" style="120" customWidth="1"/>
    <col min="4382" max="4609" width="9" style="120"/>
    <col min="4610" max="4610" width="21.875" style="120" customWidth="1"/>
    <col min="4611" max="4611" width="13.625" style="120" customWidth="1"/>
    <col min="4612" max="4612" width="16.5" style="120" customWidth="1"/>
    <col min="4613" max="4613" width="11.5" style="120" customWidth="1"/>
    <col min="4614" max="4614" width="12.625" style="120" customWidth="1"/>
    <col min="4615" max="4615" width="8.875" style="120" customWidth="1"/>
    <col min="4616" max="4616" width="14.875" style="120" customWidth="1"/>
    <col min="4617" max="4617" width="15.125" style="120" customWidth="1"/>
    <col min="4618" max="4618" width="15.875" style="120" customWidth="1"/>
    <col min="4619" max="4619" width="16.5" style="120" customWidth="1"/>
    <col min="4620" max="4620" width="9" style="120"/>
    <col min="4621" max="4621" width="12.625" style="120" customWidth="1"/>
    <col min="4622" max="4622" width="8.875" style="120" customWidth="1"/>
    <col min="4623" max="4624" width="12.5" style="120" customWidth="1"/>
    <col min="4625" max="4625" width="15.875" style="120" customWidth="1"/>
    <col min="4626" max="4626" width="15.625" style="120" customWidth="1"/>
    <col min="4627" max="4627" width="9" style="120"/>
    <col min="4628" max="4628" width="15.625" style="120" customWidth="1"/>
    <col min="4629" max="4629" width="12.5" style="120" customWidth="1"/>
    <col min="4630" max="4630" width="15.5" style="120" customWidth="1"/>
    <col min="4631" max="4632" width="12.625" style="120" customWidth="1"/>
    <col min="4633" max="4633" width="8.875" style="120" customWidth="1"/>
    <col min="4634" max="4635" width="12.5" style="120" customWidth="1"/>
    <col min="4636" max="4636" width="15.875" style="120" customWidth="1"/>
    <col min="4637" max="4637" width="15.625" style="120" customWidth="1"/>
    <col min="4638" max="4865" width="9" style="120"/>
    <col min="4866" max="4866" width="21.875" style="120" customWidth="1"/>
    <col min="4867" max="4867" width="13.625" style="120" customWidth="1"/>
    <col min="4868" max="4868" width="16.5" style="120" customWidth="1"/>
    <col min="4869" max="4869" width="11.5" style="120" customWidth="1"/>
    <col min="4870" max="4870" width="12.625" style="120" customWidth="1"/>
    <col min="4871" max="4871" width="8.875" style="120" customWidth="1"/>
    <col min="4872" max="4872" width="14.875" style="120" customWidth="1"/>
    <col min="4873" max="4873" width="15.125" style="120" customWidth="1"/>
    <col min="4874" max="4874" width="15.875" style="120" customWidth="1"/>
    <col min="4875" max="4875" width="16.5" style="120" customWidth="1"/>
    <col min="4876" max="4876" width="9" style="120"/>
    <col min="4877" max="4877" width="12.625" style="120" customWidth="1"/>
    <col min="4878" max="4878" width="8.875" style="120" customWidth="1"/>
    <col min="4879" max="4880" width="12.5" style="120" customWidth="1"/>
    <col min="4881" max="4881" width="15.875" style="120" customWidth="1"/>
    <col min="4882" max="4882" width="15.625" style="120" customWidth="1"/>
    <col min="4883" max="4883" width="9" style="120"/>
    <col min="4884" max="4884" width="15.625" style="120" customWidth="1"/>
    <col min="4885" max="4885" width="12.5" style="120" customWidth="1"/>
    <col min="4886" max="4886" width="15.5" style="120" customWidth="1"/>
    <col min="4887" max="4888" width="12.625" style="120" customWidth="1"/>
    <col min="4889" max="4889" width="8.875" style="120" customWidth="1"/>
    <col min="4890" max="4891" width="12.5" style="120" customWidth="1"/>
    <col min="4892" max="4892" width="15.875" style="120" customWidth="1"/>
    <col min="4893" max="4893" width="15.625" style="120" customWidth="1"/>
    <col min="4894" max="5121" width="9" style="120"/>
    <col min="5122" max="5122" width="21.875" style="120" customWidth="1"/>
    <col min="5123" max="5123" width="13.625" style="120" customWidth="1"/>
    <col min="5124" max="5124" width="16.5" style="120" customWidth="1"/>
    <col min="5125" max="5125" width="11.5" style="120" customWidth="1"/>
    <col min="5126" max="5126" width="12.625" style="120" customWidth="1"/>
    <col min="5127" max="5127" width="8.875" style="120" customWidth="1"/>
    <col min="5128" max="5128" width="14.875" style="120" customWidth="1"/>
    <col min="5129" max="5129" width="15.125" style="120" customWidth="1"/>
    <col min="5130" max="5130" width="15.875" style="120" customWidth="1"/>
    <col min="5131" max="5131" width="16.5" style="120" customWidth="1"/>
    <col min="5132" max="5132" width="9" style="120"/>
    <col min="5133" max="5133" width="12.625" style="120" customWidth="1"/>
    <col min="5134" max="5134" width="8.875" style="120" customWidth="1"/>
    <col min="5135" max="5136" width="12.5" style="120" customWidth="1"/>
    <col min="5137" max="5137" width="15.875" style="120" customWidth="1"/>
    <col min="5138" max="5138" width="15.625" style="120" customWidth="1"/>
    <col min="5139" max="5139" width="9" style="120"/>
    <col min="5140" max="5140" width="15.625" style="120" customWidth="1"/>
    <col min="5141" max="5141" width="12.5" style="120" customWidth="1"/>
    <col min="5142" max="5142" width="15.5" style="120" customWidth="1"/>
    <col min="5143" max="5144" width="12.625" style="120" customWidth="1"/>
    <col min="5145" max="5145" width="8.875" style="120" customWidth="1"/>
    <col min="5146" max="5147" width="12.5" style="120" customWidth="1"/>
    <col min="5148" max="5148" width="15.875" style="120" customWidth="1"/>
    <col min="5149" max="5149" width="15.625" style="120" customWidth="1"/>
    <col min="5150" max="5377" width="9" style="120"/>
    <col min="5378" max="5378" width="21.875" style="120" customWidth="1"/>
    <col min="5379" max="5379" width="13.625" style="120" customWidth="1"/>
    <col min="5380" max="5380" width="16.5" style="120" customWidth="1"/>
    <col min="5381" max="5381" width="11.5" style="120" customWidth="1"/>
    <col min="5382" max="5382" width="12.625" style="120" customWidth="1"/>
    <col min="5383" max="5383" width="8.875" style="120" customWidth="1"/>
    <col min="5384" max="5384" width="14.875" style="120" customWidth="1"/>
    <col min="5385" max="5385" width="15.125" style="120" customWidth="1"/>
    <col min="5386" max="5386" width="15.875" style="120" customWidth="1"/>
    <col min="5387" max="5387" width="16.5" style="120" customWidth="1"/>
    <col min="5388" max="5388" width="9" style="120"/>
    <col min="5389" max="5389" width="12.625" style="120" customWidth="1"/>
    <col min="5390" max="5390" width="8.875" style="120" customWidth="1"/>
    <col min="5391" max="5392" width="12.5" style="120" customWidth="1"/>
    <col min="5393" max="5393" width="15.875" style="120" customWidth="1"/>
    <col min="5394" max="5394" width="15.625" style="120" customWidth="1"/>
    <col min="5395" max="5395" width="9" style="120"/>
    <col min="5396" max="5396" width="15.625" style="120" customWidth="1"/>
    <col min="5397" max="5397" width="12.5" style="120" customWidth="1"/>
    <col min="5398" max="5398" width="15.5" style="120" customWidth="1"/>
    <col min="5399" max="5400" width="12.625" style="120" customWidth="1"/>
    <col min="5401" max="5401" width="8.875" style="120" customWidth="1"/>
    <col min="5402" max="5403" width="12.5" style="120" customWidth="1"/>
    <col min="5404" max="5404" width="15.875" style="120" customWidth="1"/>
    <col min="5405" max="5405" width="15.625" style="120" customWidth="1"/>
    <col min="5406" max="5633" width="9" style="120"/>
    <col min="5634" max="5634" width="21.875" style="120" customWidth="1"/>
    <col min="5635" max="5635" width="13.625" style="120" customWidth="1"/>
    <col min="5636" max="5636" width="16.5" style="120" customWidth="1"/>
    <col min="5637" max="5637" width="11.5" style="120" customWidth="1"/>
    <col min="5638" max="5638" width="12.625" style="120" customWidth="1"/>
    <col min="5639" max="5639" width="8.875" style="120" customWidth="1"/>
    <col min="5640" max="5640" width="14.875" style="120" customWidth="1"/>
    <col min="5641" max="5641" width="15.125" style="120" customWidth="1"/>
    <col min="5642" max="5642" width="15.875" style="120" customWidth="1"/>
    <col min="5643" max="5643" width="16.5" style="120" customWidth="1"/>
    <col min="5644" max="5644" width="9" style="120"/>
    <col min="5645" max="5645" width="12.625" style="120" customWidth="1"/>
    <col min="5646" max="5646" width="8.875" style="120" customWidth="1"/>
    <col min="5647" max="5648" width="12.5" style="120" customWidth="1"/>
    <col min="5649" max="5649" width="15.875" style="120" customWidth="1"/>
    <col min="5650" max="5650" width="15.625" style="120" customWidth="1"/>
    <col min="5651" max="5651" width="9" style="120"/>
    <col min="5652" max="5652" width="15.625" style="120" customWidth="1"/>
    <col min="5653" max="5653" width="12.5" style="120" customWidth="1"/>
    <col min="5654" max="5654" width="15.5" style="120" customWidth="1"/>
    <col min="5655" max="5656" width="12.625" style="120" customWidth="1"/>
    <col min="5657" max="5657" width="8.875" style="120" customWidth="1"/>
    <col min="5658" max="5659" width="12.5" style="120" customWidth="1"/>
    <col min="5660" max="5660" width="15.875" style="120" customWidth="1"/>
    <col min="5661" max="5661" width="15.625" style="120" customWidth="1"/>
    <col min="5662" max="5889" width="9" style="120"/>
    <col min="5890" max="5890" width="21.875" style="120" customWidth="1"/>
    <col min="5891" max="5891" width="13.625" style="120" customWidth="1"/>
    <col min="5892" max="5892" width="16.5" style="120" customWidth="1"/>
    <col min="5893" max="5893" width="11.5" style="120" customWidth="1"/>
    <col min="5894" max="5894" width="12.625" style="120" customWidth="1"/>
    <col min="5895" max="5895" width="8.875" style="120" customWidth="1"/>
    <col min="5896" max="5896" width="14.875" style="120" customWidth="1"/>
    <col min="5897" max="5897" width="15.125" style="120" customWidth="1"/>
    <col min="5898" max="5898" width="15.875" style="120" customWidth="1"/>
    <col min="5899" max="5899" width="16.5" style="120" customWidth="1"/>
    <col min="5900" max="5900" width="9" style="120"/>
    <col min="5901" max="5901" width="12.625" style="120" customWidth="1"/>
    <col min="5902" max="5902" width="8.875" style="120" customWidth="1"/>
    <col min="5903" max="5904" width="12.5" style="120" customWidth="1"/>
    <col min="5905" max="5905" width="15.875" style="120" customWidth="1"/>
    <col min="5906" max="5906" width="15.625" style="120" customWidth="1"/>
    <col min="5907" max="5907" width="9" style="120"/>
    <col min="5908" max="5908" width="15.625" style="120" customWidth="1"/>
    <col min="5909" max="5909" width="12.5" style="120" customWidth="1"/>
    <col min="5910" max="5910" width="15.5" style="120" customWidth="1"/>
    <col min="5911" max="5912" width="12.625" style="120" customWidth="1"/>
    <col min="5913" max="5913" width="8.875" style="120" customWidth="1"/>
    <col min="5914" max="5915" width="12.5" style="120" customWidth="1"/>
    <col min="5916" max="5916" width="15.875" style="120" customWidth="1"/>
    <col min="5917" max="5917" width="15.625" style="120" customWidth="1"/>
    <col min="5918" max="6145" width="9" style="120"/>
    <col min="6146" max="6146" width="21.875" style="120" customWidth="1"/>
    <col min="6147" max="6147" width="13.625" style="120" customWidth="1"/>
    <col min="6148" max="6148" width="16.5" style="120" customWidth="1"/>
    <col min="6149" max="6149" width="11.5" style="120" customWidth="1"/>
    <col min="6150" max="6150" width="12.625" style="120" customWidth="1"/>
    <col min="6151" max="6151" width="8.875" style="120" customWidth="1"/>
    <col min="6152" max="6152" width="14.875" style="120" customWidth="1"/>
    <col min="6153" max="6153" width="15.125" style="120" customWidth="1"/>
    <col min="6154" max="6154" width="15.875" style="120" customWidth="1"/>
    <col min="6155" max="6155" width="16.5" style="120" customWidth="1"/>
    <col min="6156" max="6156" width="9" style="120"/>
    <col min="6157" max="6157" width="12.625" style="120" customWidth="1"/>
    <col min="6158" max="6158" width="8.875" style="120" customWidth="1"/>
    <col min="6159" max="6160" width="12.5" style="120" customWidth="1"/>
    <col min="6161" max="6161" width="15.875" style="120" customWidth="1"/>
    <col min="6162" max="6162" width="15.625" style="120" customWidth="1"/>
    <col min="6163" max="6163" width="9" style="120"/>
    <col min="6164" max="6164" width="15.625" style="120" customWidth="1"/>
    <col min="6165" max="6165" width="12.5" style="120" customWidth="1"/>
    <col min="6166" max="6166" width="15.5" style="120" customWidth="1"/>
    <col min="6167" max="6168" width="12.625" style="120" customWidth="1"/>
    <col min="6169" max="6169" width="8.875" style="120" customWidth="1"/>
    <col min="6170" max="6171" width="12.5" style="120" customWidth="1"/>
    <col min="6172" max="6172" width="15.875" style="120" customWidth="1"/>
    <col min="6173" max="6173" width="15.625" style="120" customWidth="1"/>
    <col min="6174" max="6401" width="9" style="120"/>
    <col min="6402" max="6402" width="21.875" style="120" customWidth="1"/>
    <col min="6403" max="6403" width="13.625" style="120" customWidth="1"/>
    <col min="6404" max="6404" width="16.5" style="120" customWidth="1"/>
    <col min="6405" max="6405" width="11.5" style="120" customWidth="1"/>
    <col min="6406" max="6406" width="12.625" style="120" customWidth="1"/>
    <col min="6407" max="6407" width="8.875" style="120" customWidth="1"/>
    <col min="6408" max="6408" width="14.875" style="120" customWidth="1"/>
    <col min="6409" max="6409" width="15.125" style="120" customWidth="1"/>
    <col min="6410" max="6410" width="15.875" style="120" customWidth="1"/>
    <col min="6411" max="6411" width="16.5" style="120" customWidth="1"/>
    <col min="6412" max="6412" width="9" style="120"/>
    <col min="6413" max="6413" width="12.625" style="120" customWidth="1"/>
    <col min="6414" max="6414" width="8.875" style="120" customWidth="1"/>
    <col min="6415" max="6416" width="12.5" style="120" customWidth="1"/>
    <col min="6417" max="6417" width="15.875" style="120" customWidth="1"/>
    <col min="6418" max="6418" width="15.625" style="120" customWidth="1"/>
    <col min="6419" max="6419" width="9" style="120"/>
    <col min="6420" max="6420" width="15.625" style="120" customWidth="1"/>
    <col min="6421" max="6421" width="12.5" style="120" customWidth="1"/>
    <col min="6422" max="6422" width="15.5" style="120" customWidth="1"/>
    <col min="6423" max="6424" width="12.625" style="120" customWidth="1"/>
    <col min="6425" max="6425" width="8.875" style="120" customWidth="1"/>
    <col min="6426" max="6427" width="12.5" style="120" customWidth="1"/>
    <col min="6428" max="6428" width="15.875" style="120" customWidth="1"/>
    <col min="6429" max="6429" width="15.625" style="120" customWidth="1"/>
    <col min="6430" max="6657" width="9" style="120"/>
    <col min="6658" max="6658" width="21.875" style="120" customWidth="1"/>
    <col min="6659" max="6659" width="13.625" style="120" customWidth="1"/>
    <col min="6660" max="6660" width="16.5" style="120" customWidth="1"/>
    <col min="6661" max="6661" width="11.5" style="120" customWidth="1"/>
    <col min="6662" max="6662" width="12.625" style="120" customWidth="1"/>
    <col min="6663" max="6663" width="8.875" style="120" customWidth="1"/>
    <col min="6664" max="6664" width="14.875" style="120" customWidth="1"/>
    <col min="6665" max="6665" width="15.125" style="120" customWidth="1"/>
    <col min="6666" max="6666" width="15.875" style="120" customWidth="1"/>
    <col min="6667" max="6667" width="16.5" style="120" customWidth="1"/>
    <col min="6668" max="6668" width="9" style="120"/>
    <col min="6669" max="6669" width="12.625" style="120" customWidth="1"/>
    <col min="6670" max="6670" width="8.875" style="120" customWidth="1"/>
    <col min="6671" max="6672" width="12.5" style="120" customWidth="1"/>
    <col min="6673" max="6673" width="15.875" style="120" customWidth="1"/>
    <col min="6674" max="6674" width="15.625" style="120" customWidth="1"/>
    <col min="6675" max="6675" width="9" style="120"/>
    <col min="6676" max="6676" width="15.625" style="120" customWidth="1"/>
    <col min="6677" max="6677" width="12.5" style="120" customWidth="1"/>
    <col min="6678" max="6678" width="15.5" style="120" customWidth="1"/>
    <col min="6679" max="6680" width="12.625" style="120" customWidth="1"/>
    <col min="6681" max="6681" width="8.875" style="120" customWidth="1"/>
    <col min="6682" max="6683" width="12.5" style="120" customWidth="1"/>
    <col min="6684" max="6684" width="15.875" style="120" customWidth="1"/>
    <col min="6685" max="6685" width="15.625" style="120" customWidth="1"/>
    <col min="6686" max="6913" width="9" style="120"/>
    <col min="6914" max="6914" width="21.875" style="120" customWidth="1"/>
    <col min="6915" max="6915" width="13.625" style="120" customWidth="1"/>
    <col min="6916" max="6916" width="16.5" style="120" customWidth="1"/>
    <col min="6917" max="6917" width="11.5" style="120" customWidth="1"/>
    <col min="6918" max="6918" width="12.625" style="120" customWidth="1"/>
    <col min="6919" max="6919" width="8.875" style="120" customWidth="1"/>
    <col min="6920" max="6920" width="14.875" style="120" customWidth="1"/>
    <col min="6921" max="6921" width="15.125" style="120" customWidth="1"/>
    <col min="6922" max="6922" width="15.875" style="120" customWidth="1"/>
    <col min="6923" max="6923" width="16.5" style="120" customWidth="1"/>
    <col min="6924" max="6924" width="9" style="120"/>
    <col min="6925" max="6925" width="12.625" style="120" customWidth="1"/>
    <col min="6926" max="6926" width="8.875" style="120" customWidth="1"/>
    <col min="6927" max="6928" width="12.5" style="120" customWidth="1"/>
    <col min="6929" max="6929" width="15.875" style="120" customWidth="1"/>
    <col min="6930" max="6930" width="15.625" style="120" customWidth="1"/>
    <col min="6931" max="6931" width="9" style="120"/>
    <col min="6932" max="6932" width="15.625" style="120" customWidth="1"/>
    <col min="6933" max="6933" width="12.5" style="120" customWidth="1"/>
    <col min="6934" max="6934" width="15.5" style="120" customWidth="1"/>
    <col min="6935" max="6936" width="12.625" style="120" customWidth="1"/>
    <col min="6937" max="6937" width="8.875" style="120" customWidth="1"/>
    <col min="6938" max="6939" width="12.5" style="120" customWidth="1"/>
    <col min="6940" max="6940" width="15.875" style="120" customWidth="1"/>
    <col min="6941" max="6941" width="15.625" style="120" customWidth="1"/>
    <col min="6942" max="7169" width="9" style="120"/>
    <col min="7170" max="7170" width="21.875" style="120" customWidth="1"/>
    <col min="7171" max="7171" width="13.625" style="120" customWidth="1"/>
    <col min="7172" max="7172" width="16.5" style="120" customWidth="1"/>
    <col min="7173" max="7173" width="11.5" style="120" customWidth="1"/>
    <col min="7174" max="7174" width="12.625" style="120" customWidth="1"/>
    <col min="7175" max="7175" width="8.875" style="120" customWidth="1"/>
    <col min="7176" max="7176" width="14.875" style="120" customWidth="1"/>
    <col min="7177" max="7177" width="15.125" style="120" customWidth="1"/>
    <col min="7178" max="7178" width="15.875" style="120" customWidth="1"/>
    <col min="7179" max="7179" width="16.5" style="120" customWidth="1"/>
    <col min="7180" max="7180" width="9" style="120"/>
    <col min="7181" max="7181" width="12.625" style="120" customWidth="1"/>
    <col min="7182" max="7182" width="8.875" style="120" customWidth="1"/>
    <col min="7183" max="7184" width="12.5" style="120" customWidth="1"/>
    <col min="7185" max="7185" width="15.875" style="120" customWidth="1"/>
    <col min="7186" max="7186" width="15.625" style="120" customWidth="1"/>
    <col min="7187" max="7187" width="9" style="120"/>
    <col min="7188" max="7188" width="15.625" style="120" customWidth="1"/>
    <col min="7189" max="7189" width="12.5" style="120" customWidth="1"/>
    <col min="7190" max="7190" width="15.5" style="120" customWidth="1"/>
    <col min="7191" max="7192" width="12.625" style="120" customWidth="1"/>
    <col min="7193" max="7193" width="8.875" style="120" customWidth="1"/>
    <col min="7194" max="7195" width="12.5" style="120" customWidth="1"/>
    <col min="7196" max="7196" width="15.875" style="120" customWidth="1"/>
    <col min="7197" max="7197" width="15.625" style="120" customWidth="1"/>
    <col min="7198" max="7425" width="9" style="120"/>
    <col min="7426" max="7426" width="21.875" style="120" customWidth="1"/>
    <col min="7427" max="7427" width="13.625" style="120" customWidth="1"/>
    <col min="7428" max="7428" width="16.5" style="120" customWidth="1"/>
    <col min="7429" max="7429" width="11.5" style="120" customWidth="1"/>
    <col min="7430" max="7430" width="12.625" style="120" customWidth="1"/>
    <col min="7431" max="7431" width="8.875" style="120" customWidth="1"/>
    <col min="7432" max="7432" width="14.875" style="120" customWidth="1"/>
    <col min="7433" max="7433" width="15.125" style="120" customWidth="1"/>
    <col min="7434" max="7434" width="15.875" style="120" customWidth="1"/>
    <col min="7435" max="7435" width="16.5" style="120" customWidth="1"/>
    <col min="7436" max="7436" width="9" style="120"/>
    <col min="7437" max="7437" width="12.625" style="120" customWidth="1"/>
    <col min="7438" max="7438" width="8.875" style="120" customWidth="1"/>
    <col min="7439" max="7440" width="12.5" style="120" customWidth="1"/>
    <col min="7441" max="7441" width="15.875" style="120" customWidth="1"/>
    <col min="7442" max="7442" width="15.625" style="120" customWidth="1"/>
    <col min="7443" max="7443" width="9" style="120"/>
    <col min="7444" max="7444" width="15.625" style="120" customWidth="1"/>
    <col min="7445" max="7445" width="12.5" style="120" customWidth="1"/>
    <col min="7446" max="7446" width="15.5" style="120" customWidth="1"/>
    <col min="7447" max="7448" width="12.625" style="120" customWidth="1"/>
    <col min="7449" max="7449" width="8.875" style="120" customWidth="1"/>
    <col min="7450" max="7451" width="12.5" style="120" customWidth="1"/>
    <col min="7452" max="7452" width="15.875" style="120" customWidth="1"/>
    <col min="7453" max="7453" width="15.625" style="120" customWidth="1"/>
    <col min="7454" max="7681" width="9" style="120"/>
    <col min="7682" max="7682" width="21.875" style="120" customWidth="1"/>
    <col min="7683" max="7683" width="13.625" style="120" customWidth="1"/>
    <col min="7684" max="7684" width="16.5" style="120" customWidth="1"/>
    <col min="7685" max="7685" width="11.5" style="120" customWidth="1"/>
    <col min="7686" max="7686" width="12.625" style="120" customWidth="1"/>
    <col min="7687" max="7687" width="8.875" style="120" customWidth="1"/>
    <col min="7688" max="7688" width="14.875" style="120" customWidth="1"/>
    <col min="7689" max="7689" width="15.125" style="120" customWidth="1"/>
    <col min="7690" max="7690" width="15.875" style="120" customWidth="1"/>
    <col min="7691" max="7691" width="16.5" style="120" customWidth="1"/>
    <col min="7692" max="7692" width="9" style="120"/>
    <col min="7693" max="7693" width="12.625" style="120" customWidth="1"/>
    <col min="7694" max="7694" width="8.875" style="120" customWidth="1"/>
    <col min="7695" max="7696" width="12.5" style="120" customWidth="1"/>
    <col min="7697" max="7697" width="15.875" style="120" customWidth="1"/>
    <col min="7698" max="7698" width="15.625" style="120" customWidth="1"/>
    <col min="7699" max="7699" width="9" style="120"/>
    <col min="7700" max="7700" width="15.625" style="120" customWidth="1"/>
    <col min="7701" max="7701" width="12.5" style="120" customWidth="1"/>
    <col min="7702" max="7702" width="15.5" style="120" customWidth="1"/>
    <col min="7703" max="7704" width="12.625" style="120" customWidth="1"/>
    <col min="7705" max="7705" width="8.875" style="120" customWidth="1"/>
    <col min="7706" max="7707" width="12.5" style="120" customWidth="1"/>
    <col min="7708" max="7708" width="15.875" style="120" customWidth="1"/>
    <col min="7709" max="7709" width="15.625" style="120" customWidth="1"/>
    <col min="7710" max="7937" width="9" style="120"/>
    <col min="7938" max="7938" width="21.875" style="120" customWidth="1"/>
    <col min="7939" max="7939" width="13.625" style="120" customWidth="1"/>
    <col min="7940" max="7940" width="16.5" style="120" customWidth="1"/>
    <col min="7941" max="7941" width="11.5" style="120" customWidth="1"/>
    <col min="7942" max="7942" width="12.625" style="120" customWidth="1"/>
    <col min="7943" max="7943" width="8.875" style="120" customWidth="1"/>
    <col min="7944" max="7944" width="14.875" style="120" customWidth="1"/>
    <col min="7945" max="7945" width="15.125" style="120" customWidth="1"/>
    <col min="7946" max="7946" width="15.875" style="120" customWidth="1"/>
    <col min="7947" max="7947" width="16.5" style="120" customWidth="1"/>
    <col min="7948" max="7948" width="9" style="120"/>
    <col min="7949" max="7949" width="12.625" style="120" customWidth="1"/>
    <col min="7950" max="7950" width="8.875" style="120" customWidth="1"/>
    <col min="7951" max="7952" width="12.5" style="120" customWidth="1"/>
    <col min="7953" max="7953" width="15.875" style="120" customWidth="1"/>
    <col min="7954" max="7954" width="15.625" style="120" customWidth="1"/>
    <col min="7955" max="7955" width="9" style="120"/>
    <col min="7956" max="7956" width="15.625" style="120" customWidth="1"/>
    <col min="7957" max="7957" width="12.5" style="120" customWidth="1"/>
    <col min="7958" max="7958" width="15.5" style="120" customWidth="1"/>
    <col min="7959" max="7960" width="12.625" style="120" customWidth="1"/>
    <col min="7961" max="7961" width="8.875" style="120" customWidth="1"/>
    <col min="7962" max="7963" width="12.5" style="120" customWidth="1"/>
    <col min="7964" max="7964" width="15.875" style="120" customWidth="1"/>
    <col min="7965" max="7965" width="15.625" style="120" customWidth="1"/>
    <col min="7966" max="8193" width="9" style="120"/>
    <col min="8194" max="8194" width="21.875" style="120" customWidth="1"/>
    <col min="8195" max="8195" width="13.625" style="120" customWidth="1"/>
    <col min="8196" max="8196" width="16.5" style="120" customWidth="1"/>
    <col min="8197" max="8197" width="11.5" style="120" customWidth="1"/>
    <col min="8198" max="8198" width="12.625" style="120" customWidth="1"/>
    <col min="8199" max="8199" width="8.875" style="120" customWidth="1"/>
    <col min="8200" max="8200" width="14.875" style="120" customWidth="1"/>
    <col min="8201" max="8201" width="15.125" style="120" customWidth="1"/>
    <col min="8202" max="8202" width="15.875" style="120" customWidth="1"/>
    <col min="8203" max="8203" width="16.5" style="120" customWidth="1"/>
    <col min="8204" max="8204" width="9" style="120"/>
    <col min="8205" max="8205" width="12.625" style="120" customWidth="1"/>
    <col min="8206" max="8206" width="8.875" style="120" customWidth="1"/>
    <col min="8207" max="8208" width="12.5" style="120" customWidth="1"/>
    <col min="8209" max="8209" width="15.875" style="120" customWidth="1"/>
    <col min="8210" max="8210" width="15.625" style="120" customWidth="1"/>
    <col min="8211" max="8211" width="9" style="120"/>
    <col min="8212" max="8212" width="15.625" style="120" customWidth="1"/>
    <col min="8213" max="8213" width="12.5" style="120" customWidth="1"/>
    <col min="8214" max="8214" width="15.5" style="120" customWidth="1"/>
    <col min="8215" max="8216" width="12.625" style="120" customWidth="1"/>
    <col min="8217" max="8217" width="8.875" style="120" customWidth="1"/>
    <col min="8218" max="8219" width="12.5" style="120" customWidth="1"/>
    <col min="8220" max="8220" width="15.875" style="120" customWidth="1"/>
    <col min="8221" max="8221" width="15.625" style="120" customWidth="1"/>
    <col min="8222" max="8449" width="9" style="120"/>
    <col min="8450" max="8450" width="21.875" style="120" customWidth="1"/>
    <col min="8451" max="8451" width="13.625" style="120" customWidth="1"/>
    <col min="8452" max="8452" width="16.5" style="120" customWidth="1"/>
    <col min="8453" max="8453" width="11.5" style="120" customWidth="1"/>
    <col min="8454" max="8454" width="12.625" style="120" customWidth="1"/>
    <col min="8455" max="8455" width="8.875" style="120" customWidth="1"/>
    <col min="8456" max="8456" width="14.875" style="120" customWidth="1"/>
    <col min="8457" max="8457" width="15.125" style="120" customWidth="1"/>
    <col min="8458" max="8458" width="15.875" style="120" customWidth="1"/>
    <col min="8459" max="8459" width="16.5" style="120" customWidth="1"/>
    <col min="8460" max="8460" width="9" style="120"/>
    <col min="8461" max="8461" width="12.625" style="120" customWidth="1"/>
    <col min="8462" max="8462" width="8.875" style="120" customWidth="1"/>
    <col min="8463" max="8464" width="12.5" style="120" customWidth="1"/>
    <col min="8465" max="8465" width="15.875" style="120" customWidth="1"/>
    <col min="8466" max="8466" width="15.625" style="120" customWidth="1"/>
    <col min="8467" max="8467" width="9" style="120"/>
    <col min="8468" max="8468" width="15.625" style="120" customWidth="1"/>
    <col min="8469" max="8469" width="12.5" style="120" customWidth="1"/>
    <col min="8470" max="8470" width="15.5" style="120" customWidth="1"/>
    <col min="8471" max="8472" width="12.625" style="120" customWidth="1"/>
    <col min="8473" max="8473" width="8.875" style="120" customWidth="1"/>
    <col min="8474" max="8475" width="12.5" style="120" customWidth="1"/>
    <col min="8476" max="8476" width="15.875" style="120" customWidth="1"/>
    <col min="8477" max="8477" width="15.625" style="120" customWidth="1"/>
    <col min="8478" max="8705" width="9" style="120"/>
    <col min="8706" max="8706" width="21.875" style="120" customWidth="1"/>
    <col min="8707" max="8707" width="13.625" style="120" customWidth="1"/>
    <col min="8708" max="8708" width="16.5" style="120" customWidth="1"/>
    <col min="8709" max="8709" width="11.5" style="120" customWidth="1"/>
    <col min="8710" max="8710" width="12.625" style="120" customWidth="1"/>
    <col min="8711" max="8711" width="8.875" style="120" customWidth="1"/>
    <col min="8712" max="8712" width="14.875" style="120" customWidth="1"/>
    <col min="8713" max="8713" width="15.125" style="120" customWidth="1"/>
    <col min="8714" max="8714" width="15.875" style="120" customWidth="1"/>
    <col min="8715" max="8715" width="16.5" style="120" customWidth="1"/>
    <col min="8716" max="8716" width="9" style="120"/>
    <col min="8717" max="8717" width="12.625" style="120" customWidth="1"/>
    <col min="8718" max="8718" width="8.875" style="120" customWidth="1"/>
    <col min="8719" max="8720" width="12.5" style="120" customWidth="1"/>
    <col min="8721" max="8721" width="15.875" style="120" customWidth="1"/>
    <col min="8722" max="8722" width="15.625" style="120" customWidth="1"/>
    <col min="8723" max="8723" width="9" style="120"/>
    <col min="8724" max="8724" width="15.625" style="120" customWidth="1"/>
    <col min="8725" max="8725" width="12.5" style="120" customWidth="1"/>
    <col min="8726" max="8726" width="15.5" style="120" customWidth="1"/>
    <col min="8727" max="8728" width="12.625" style="120" customWidth="1"/>
    <col min="8729" max="8729" width="8.875" style="120" customWidth="1"/>
    <col min="8730" max="8731" width="12.5" style="120" customWidth="1"/>
    <col min="8732" max="8732" width="15.875" style="120" customWidth="1"/>
    <col min="8733" max="8733" width="15.625" style="120" customWidth="1"/>
    <col min="8734" max="8961" width="9" style="120"/>
    <col min="8962" max="8962" width="21.875" style="120" customWidth="1"/>
    <col min="8963" max="8963" width="13.625" style="120" customWidth="1"/>
    <col min="8964" max="8964" width="16.5" style="120" customWidth="1"/>
    <col min="8965" max="8965" width="11.5" style="120" customWidth="1"/>
    <col min="8966" max="8966" width="12.625" style="120" customWidth="1"/>
    <col min="8967" max="8967" width="8.875" style="120" customWidth="1"/>
    <col min="8968" max="8968" width="14.875" style="120" customWidth="1"/>
    <col min="8969" max="8969" width="15.125" style="120" customWidth="1"/>
    <col min="8970" max="8970" width="15.875" style="120" customWidth="1"/>
    <col min="8971" max="8971" width="16.5" style="120" customWidth="1"/>
    <col min="8972" max="8972" width="9" style="120"/>
    <col min="8973" max="8973" width="12.625" style="120" customWidth="1"/>
    <col min="8974" max="8974" width="8.875" style="120" customWidth="1"/>
    <col min="8975" max="8976" width="12.5" style="120" customWidth="1"/>
    <col min="8977" max="8977" width="15.875" style="120" customWidth="1"/>
    <col min="8978" max="8978" width="15.625" style="120" customWidth="1"/>
    <col min="8979" max="8979" width="9" style="120"/>
    <col min="8980" max="8980" width="15.625" style="120" customWidth="1"/>
    <col min="8981" max="8981" width="12.5" style="120" customWidth="1"/>
    <col min="8982" max="8982" width="15.5" style="120" customWidth="1"/>
    <col min="8983" max="8984" width="12.625" style="120" customWidth="1"/>
    <col min="8985" max="8985" width="8.875" style="120" customWidth="1"/>
    <col min="8986" max="8987" width="12.5" style="120" customWidth="1"/>
    <col min="8988" max="8988" width="15.875" style="120" customWidth="1"/>
    <col min="8989" max="8989" width="15.625" style="120" customWidth="1"/>
    <col min="8990" max="9217" width="9" style="120"/>
    <col min="9218" max="9218" width="21.875" style="120" customWidth="1"/>
    <col min="9219" max="9219" width="13.625" style="120" customWidth="1"/>
    <col min="9220" max="9220" width="16.5" style="120" customWidth="1"/>
    <col min="9221" max="9221" width="11.5" style="120" customWidth="1"/>
    <col min="9222" max="9222" width="12.625" style="120" customWidth="1"/>
    <col min="9223" max="9223" width="8.875" style="120" customWidth="1"/>
    <col min="9224" max="9224" width="14.875" style="120" customWidth="1"/>
    <col min="9225" max="9225" width="15.125" style="120" customWidth="1"/>
    <col min="9226" max="9226" width="15.875" style="120" customWidth="1"/>
    <col min="9227" max="9227" width="16.5" style="120" customWidth="1"/>
    <col min="9228" max="9228" width="9" style="120"/>
    <col min="9229" max="9229" width="12.625" style="120" customWidth="1"/>
    <col min="9230" max="9230" width="8.875" style="120" customWidth="1"/>
    <col min="9231" max="9232" width="12.5" style="120" customWidth="1"/>
    <col min="9233" max="9233" width="15.875" style="120" customWidth="1"/>
    <col min="9234" max="9234" width="15.625" style="120" customWidth="1"/>
    <col min="9235" max="9235" width="9" style="120"/>
    <col min="9236" max="9236" width="15.625" style="120" customWidth="1"/>
    <col min="9237" max="9237" width="12.5" style="120" customWidth="1"/>
    <col min="9238" max="9238" width="15.5" style="120" customWidth="1"/>
    <col min="9239" max="9240" width="12.625" style="120" customWidth="1"/>
    <col min="9241" max="9241" width="8.875" style="120" customWidth="1"/>
    <col min="9242" max="9243" width="12.5" style="120" customWidth="1"/>
    <col min="9244" max="9244" width="15.875" style="120" customWidth="1"/>
    <col min="9245" max="9245" width="15.625" style="120" customWidth="1"/>
    <col min="9246" max="9473" width="9" style="120"/>
    <col min="9474" max="9474" width="21.875" style="120" customWidth="1"/>
    <col min="9475" max="9475" width="13.625" style="120" customWidth="1"/>
    <col min="9476" max="9476" width="16.5" style="120" customWidth="1"/>
    <col min="9477" max="9477" width="11.5" style="120" customWidth="1"/>
    <col min="9478" max="9478" width="12.625" style="120" customWidth="1"/>
    <col min="9479" max="9479" width="8.875" style="120" customWidth="1"/>
    <col min="9480" max="9480" width="14.875" style="120" customWidth="1"/>
    <col min="9481" max="9481" width="15.125" style="120" customWidth="1"/>
    <col min="9482" max="9482" width="15.875" style="120" customWidth="1"/>
    <col min="9483" max="9483" width="16.5" style="120" customWidth="1"/>
    <col min="9484" max="9484" width="9" style="120"/>
    <col min="9485" max="9485" width="12.625" style="120" customWidth="1"/>
    <col min="9486" max="9486" width="8.875" style="120" customWidth="1"/>
    <col min="9487" max="9488" width="12.5" style="120" customWidth="1"/>
    <col min="9489" max="9489" width="15.875" style="120" customWidth="1"/>
    <col min="9490" max="9490" width="15.625" style="120" customWidth="1"/>
    <col min="9491" max="9491" width="9" style="120"/>
    <col min="9492" max="9492" width="15.625" style="120" customWidth="1"/>
    <col min="9493" max="9493" width="12.5" style="120" customWidth="1"/>
    <col min="9494" max="9494" width="15.5" style="120" customWidth="1"/>
    <col min="9495" max="9496" width="12.625" style="120" customWidth="1"/>
    <col min="9497" max="9497" width="8.875" style="120" customWidth="1"/>
    <col min="9498" max="9499" width="12.5" style="120" customWidth="1"/>
    <col min="9500" max="9500" width="15.875" style="120" customWidth="1"/>
    <col min="9501" max="9501" width="15.625" style="120" customWidth="1"/>
    <col min="9502" max="9729" width="9" style="120"/>
    <col min="9730" max="9730" width="21.875" style="120" customWidth="1"/>
    <col min="9731" max="9731" width="13.625" style="120" customWidth="1"/>
    <col min="9732" max="9732" width="16.5" style="120" customWidth="1"/>
    <col min="9733" max="9733" width="11.5" style="120" customWidth="1"/>
    <col min="9734" max="9734" width="12.625" style="120" customWidth="1"/>
    <col min="9735" max="9735" width="8.875" style="120" customWidth="1"/>
    <col min="9736" max="9736" width="14.875" style="120" customWidth="1"/>
    <col min="9737" max="9737" width="15.125" style="120" customWidth="1"/>
    <col min="9738" max="9738" width="15.875" style="120" customWidth="1"/>
    <col min="9739" max="9739" width="16.5" style="120" customWidth="1"/>
    <col min="9740" max="9740" width="9" style="120"/>
    <col min="9741" max="9741" width="12.625" style="120" customWidth="1"/>
    <col min="9742" max="9742" width="8.875" style="120" customWidth="1"/>
    <col min="9743" max="9744" width="12.5" style="120" customWidth="1"/>
    <col min="9745" max="9745" width="15.875" style="120" customWidth="1"/>
    <col min="9746" max="9746" width="15.625" style="120" customWidth="1"/>
    <col min="9747" max="9747" width="9" style="120"/>
    <col min="9748" max="9748" width="15.625" style="120" customWidth="1"/>
    <col min="9749" max="9749" width="12.5" style="120" customWidth="1"/>
    <col min="9750" max="9750" width="15.5" style="120" customWidth="1"/>
    <col min="9751" max="9752" width="12.625" style="120" customWidth="1"/>
    <col min="9753" max="9753" width="8.875" style="120" customWidth="1"/>
    <col min="9754" max="9755" width="12.5" style="120" customWidth="1"/>
    <col min="9756" max="9756" width="15.875" style="120" customWidth="1"/>
    <col min="9757" max="9757" width="15.625" style="120" customWidth="1"/>
    <col min="9758" max="9985" width="9" style="120"/>
    <col min="9986" max="9986" width="21.875" style="120" customWidth="1"/>
    <col min="9987" max="9987" width="13.625" style="120" customWidth="1"/>
    <col min="9988" max="9988" width="16.5" style="120" customWidth="1"/>
    <col min="9989" max="9989" width="11.5" style="120" customWidth="1"/>
    <col min="9990" max="9990" width="12.625" style="120" customWidth="1"/>
    <col min="9991" max="9991" width="8.875" style="120" customWidth="1"/>
    <col min="9992" max="9992" width="14.875" style="120" customWidth="1"/>
    <col min="9993" max="9993" width="15.125" style="120" customWidth="1"/>
    <col min="9994" max="9994" width="15.875" style="120" customWidth="1"/>
    <col min="9995" max="9995" width="16.5" style="120" customWidth="1"/>
    <col min="9996" max="9996" width="9" style="120"/>
    <col min="9997" max="9997" width="12.625" style="120" customWidth="1"/>
    <col min="9998" max="9998" width="8.875" style="120" customWidth="1"/>
    <col min="9999" max="10000" width="12.5" style="120" customWidth="1"/>
    <col min="10001" max="10001" width="15.875" style="120" customWidth="1"/>
    <col min="10002" max="10002" width="15.625" style="120" customWidth="1"/>
    <col min="10003" max="10003" width="9" style="120"/>
    <col min="10004" max="10004" width="15.625" style="120" customWidth="1"/>
    <col min="10005" max="10005" width="12.5" style="120" customWidth="1"/>
    <col min="10006" max="10006" width="15.5" style="120" customWidth="1"/>
    <col min="10007" max="10008" width="12.625" style="120" customWidth="1"/>
    <col min="10009" max="10009" width="8.875" style="120" customWidth="1"/>
    <col min="10010" max="10011" width="12.5" style="120" customWidth="1"/>
    <col min="10012" max="10012" width="15.875" style="120" customWidth="1"/>
    <col min="10013" max="10013" width="15.625" style="120" customWidth="1"/>
    <col min="10014" max="10241" width="9" style="120"/>
    <col min="10242" max="10242" width="21.875" style="120" customWidth="1"/>
    <col min="10243" max="10243" width="13.625" style="120" customWidth="1"/>
    <col min="10244" max="10244" width="16.5" style="120" customWidth="1"/>
    <col min="10245" max="10245" width="11.5" style="120" customWidth="1"/>
    <col min="10246" max="10246" width="12.625" style="120" customWidth="1"/>
    <col min="10247" max="10247" width="8.875" style="120" customWidth="1"/>
    <col min="10248" max="10248" width="14.875" style="120" customWidth="1"/>
    <col min="10249" max="10249" width="15.125" style="120" customWidth="1"/>
    <col min="10250" max="10250" width="15.875" style="120" customWidth="1"/>
    <col min="10251" max="10251" width="16.5" style="120" customWidth="1"/>
    <col min="10252" max="10252" width="9" style="120"/>
    <col min="10253" max="10253" width="12.625" style="120" customWidth="1"/>
    <col min="10254" max="10254" width="8.875" style="120" customWidth="1"/>
    <col min="10255" max="10256" width="12.5" style="120" customWidth="1"/>
    <col min="10257" max="10257" width="15.875" style="120" customWidth="1"/>
    <col min="10258" max="10258" width="15.625" style="120" customWidth="1"/>
    <col min="10259" max="10259" width="9" style="120"/>
    <col min="10260" max="10260" width="15.625" style="120" customWidth="1"/>
    <col min="10261" max="10261" width="12.5" style="120" customWidth="1"/>
    <col min="10262" max="10262" width="15.5" style="120" customWidth="1"/>
    <col min="10263" max="10264" width="12.625" style="120" customWidth="1"/>
    <col min="10265" max="10265" width="8.875" style="120" customWidth="1"/>
    <col min="10266" max="10267" width="12.5" style="120" customWidth="1"/>
    <col min="10268" max="10268" width="15.875" style="120" customWidth="1"/>
    <col min="10269" max="10269" width="15.625" style="120" customWidth="1"/>
    <col min="10270" max="10497" width="9" style="120"/>
    <col min="10498" max="10498" width="21.875" style="120" customWidth="1"/>
    <col min="10499" max="10499" width="13.625" style="120" customWidth="1"/>
    <col min="10500" max="10500" width="16.5" style="120" customWidth="1"/>
    <col min="10501" max="10501" width="11.5" style="120" customWidth="1"/>
    <col min="10502" max="10502" width="12.625" style="120" customWidth="1"/>
    <col min="10503" max="10503" width="8.875" style="120" customWidth="1"/>
    <col min="10504" max="10504" width="14.875" style="120" customWidth="1"/>
    <col min="10505" max="10505" width="15.125" style="120" customWidth="1"/>
    <col min="10506" max="10506" width="15.875" style="120" customWidth="1"/>
    <col min="10507" max="10507" width="16.5" style="120" customWidth="1"/>
    <col min="10508" max="10508" width="9" style="120"/>
    <col min="10509" max="10509" width="12.625" style="120" customWidth="1"/>
    <col min="10510" max="10510" width="8.875" style="120" customWidth="1"/>
    <col min="10511" max="10512" width="12.5" style="120" customWidth="1"/>
    <col min="10513" max="10513" width="15.875" style="120" customWidth="1"/>
    <col min="10514" max="10514" width="15.625" style="120" customWidth="1"/>
    <col min="10515" max="10515" width="9" style="120"/>
    <col min="10516" max="10516" width="15.625" style="120" customWidth="1"/>
    <col min="10517" max="10517" width="12.5" style="120" customWidth="1"/>
    <col min="10518" max="10518" width="15.5" style="120" customWidth="1"/>
    <col min="10519" max="10520" width="12.625" style="120" customWidth="1"/>
    <col min="10521" max="10521" width="8.875" style="120" customWidth="1"/>
    <col min="10522" max="10523" width="12.5" style="120" customWidth="1"/>
    <col min="10524" max="10524" width="15.875" style="120" customWidth="1"/>
    <col min="10525" max="10525" width="15.625" style="120" customWidth="1"/>
    <col min="10526" max="10753" width="9" style="120"/>
    <col min="10754" max="10754" width="21.875" style="120" customWidth="1"/>
    <col min="10755" max="10755" width="13.625" style="120" customWidth="1"/>
    <col min="10756" max="10756" width="16.5" style="120" customWidth="1"/>
    <col min="10757" max="10757" width="11.5" style="120" customWidth="1"/>
    <col min="10758" max="10758" width="12.625" style="120" customWidth="1"/>
    <col min="10759" max="10759" width="8.875" style="120" customWidth="1"/>
    <col min="10760" max="10760" width="14.875" style="120" customWidth="1"/>
    <col min="10761" max="10761" width="15.125" style="120" customWidth="1"/>
    <col min="10762" max="10762" width="15.875" style="120" customWidth="1"/>
    <col min="10763" max="10763" width="16.5" style="120" customWidth="1"/>
    <col min="10764" max="10764" width="9" style="120"/>
    <col min="10765" max="10765" width="12.625" style="120" customWidth="1"/>
    <col min="10766" max="10766" width="8.875" style="120" customWidth="1"/>
    <col min="10767" max="10768" width="12.5" style="120" customWidth="1"/>
    <col min="10769" max="10769" width="15.875" style="120" customWidth="1"/>
    <col min="10770" max="10770" width="15.625" style="120" customWidth="1"/>
    <col min="10771" max="10771" width="9" style="120"/>
    <col min="10772" max="10772" width="15.625" style="120" customWidth="1"/>
    <col min="10773" max="10773" width="12.5" style="120" customWidth="1"/>
    <col min="10774" max="10774" width="15.5" style="120" customWidth="1"/>
    <col min="10775" max="10776" width="12.625" style="120" customWidth="1"/>
    <col min="10777" max="10777" width="8.875" style="120" customWidth="1"/>
    <col min="10778" max="10779" width="12.5" style="120" customWidth="1"/>
    <col min="10780" max="10780" width="15.875" style="120" customWidth="1"/>
    <col min="10781" max="10781" width="15.625" style="120" customWidth="1"/>
    <col min="10782" max="11009" width="9" style="120"/>
    <col min="11010" max="11010" width="21.875" style="120" customWidth="1"/>
    <col min="11011" max="11011" width="13.625" style="120" customWidth="1"/>
    <col min="11012" max="11012" width="16.5" style="120" customWidth="1"/>
    <col min="11013" max="11013" width="11.5" style="120" customWidth="1"/>
    <col min="11014" max="11014" width="12.625" style="120" customWidth="1"/>
    <col min="11015" max="11015" width="8.875" style="120" customWidth="1"/>
    <col min="11016" max="11016" width="14.875" style="120" customWidth="1"/>
    <col min="11017" max="11017" width="15.125" style="120" customWidth="1"/>
    <col min="11018" max="11018" width="15.875" style="120" customWidth="1"/>
    <col min="11019" max="11019" width="16.5" style="120" customWidth="1"/>
    <col min="11020" max="11020" width="9" style="120"/>
    <col min="11021" max="11021" width="12.625" style="120" customWidth="1"/>
    <col min="11022" max="11022" width="8.875" style="120" customWidth="1"/>
    <col min="11023" max="11024" width="12.5" style="120" customWidth="1"/>
    <col min="11025" max="11025" width="15.875" style="120" customWidth="1"/>
    <col min="11026" max="11026" width="15.625" style="120" customWidth="1"/>
    <col min="11027" max="11027" width="9" style="120"/>
    <col min="11028" max="11028" width="15.625" style="120" customWidth="1"/>
    <col min="11029" max="11029" width="12.5" style="120" customWidth="1"/>
    <col min="11030" max="11030" width="15.5" style="120" customWidth="1"/>
    <col min="11031" max="11032" width="12.625" style="120" customWidth="1"/>
    <col min="11033" max="11033" width="8.875" style="120" customWidth="1"/>
    <col min="11034" max="11035" width="12.5" style="120" customWidth="1"/>
    <col min="11036" max="11036" width="15.875" style="120" customWidth="1"/>
    <col min="11037" max="11037" width="15.625" style="120" customWidth="1"/>
    <col min="11038" max="11265" width="9" style="120"/>
    <col min="11266" max="11266" width="21.875" style="120" customWidth="1"/>
    <col min="11267" max="11267" width="13.625" style="120" customWidth="1"/>
    <col min="11268" max="11268" width="16.5" style="120" customWidth="1"/>
    <col min="11269" max="11269" width="11.5" style="120" customWidth="1"/>
    <col min="11270" max="11270" width="12.625" style="120" customWidth="1"/>
    <col min="11271" max="11271" width="8.875" style="120" customWidth="1"/>
    <col min="11272" max="11272" width="14.875" style="120" customWidth="1"/>
    <col min="11273" max="11273" width="15.125" style="120" customWidth="1"/>
    <col min="11274" max="11274" width="15.875" style="120" customWidth="1"/>
    <col min="11275" max="11275" width="16.5" style="120" customWidth="1"/>
    <col min="11276" max="11276" width="9" style="120"/>
    <col min="11277" max="11277" width="12.625" style="120" customWidth="1"/>
    <col min="11278" max="11278" width="8.875" style="120" customWidth="1"/>
    <col min="11279" max="11280" width="12.5" style="120" customWidth="1"/>
    <col min="11281" max="11281" width="15.875" style="120" customWidth="1"/>
    <col min="11282" max="11282" width="15.625" style="120" customWidth="1"/>
    <col min="11283" max="11283" width="9" style="120"/>
    <col min="11284" max="11284" width="15.625" style="120" customWidth="1"/>
    <col min="11285" max="11285" width="12.5" style="120" customWidth="1"/>
    <col min="11286" max="11286" width="15.5" style="120" customWidth="1"/>
    <col min="11287" max="11288" width="12.625" style="120" customWidth="1"/>
    <col min="11289" max="11289" width="8.875" style="120" customWidth="1"/>
    <col min="11290" max="11291" width="12.5" style="120" customWidth="1"/>
    <col min="11292" max="11292" width="15.875" style="120" customWidth="1"/>
    <col min="11293" max="11293" width="15.625" style="120" customWidth="1"/>
    <col min="11294" max="11521" width="9" style="120"/>
    <col min="11522" max="11522" width="21.875" style="120" customWidth="1"/>
    <col min="11523" max="11523" width="13.625" style="120" customWidth="1"/>
    <col min="11524" max="11524" width="16.5" style="120" customWidth="1"/>
    <col min="11525" max="11525" width="11.5" style="120" customWidth="1"/>
    <col min="11526" max="11526" width="12.625" style="120" customWidth="1"/>
    <col min="11527" max="11527" width="8.875" style="120" customWidth="1"/>
    <col min="11528" max="11528" width="14.875" style="120" customWidth="1"/>
    <col min="11529" max="11529" width="15.125" style="120" customWidth="1"/>
    <col min="11530" max="11530" width="15.875" style="120" customWidth="1"/>
    <col min="11531" max="11531" width="16.5" style="120" customWidth="1"/>
    <col min="11532" max="11532" width="9" style="120"/>
    <col min="11533" max="11533" width="12.625" style="120" customWidth="1"/>
    <col min="11534" max="11534" width="8.875" style="120" customWidth="1"/>
    <col min="11535" max="11536" width="12.5" style="120" customWidth="1"/>
    <col min="11537" max="11537" width="15.875" style="120" customWidth="1"/>
    <col min="11538" max="11538" width="15.625" style="120" customWidth="1"/>
    <col min="11539" max="11539" width="9" style="120"/>
    <col min="11540" max="11540" width="15.625" style="120" customWidth="1"/>
    <col min="11541" max="11541" width="12.5" style="120" customWidth="1"/>
    <col min="11542" max="11542" width="15.5" style="120" customWidth="1"/>
    <col min="11543" max="11544" width="12.625" style="120" customWidth="1"/>
    <col min="11545" max="11545" width="8.875" style="120" customWidth="1"/>
    <col min="11546" max="11547" width="12.5" style="120" customWidth="1"/>
    <col min="11548" max="11548" width="15.875" style="120" customWidth="1"/>
    <col min="11549" max="11549" width="15.625" style="120" customWidth="1"/>
    <col min="11550" max="11777" width="9" style="120"/>
    <col min="11778" max="11778" width="21.875" style="120" customWidth="1"/>
    <col min="11779" max="11779" width="13.625" style="120" customWidth="1"/>
    <col min="11780" max="11780" width="16.5" style="120" customWidth="1"/>
    <col min="11781" max="11781" width="11.5" style="120" customWidth="1"/>
    <col min="11782" max="11782" width="12.625" style="120" customWidth="1"/>
    <col min="11783" max="11783" width="8.875" style="120" customWidth="1"/>
    <col min="11784" max="11784" width="14.875" style="120" customWidth="1"/>
    <col min="11785" max="11785" width="15.125" style="120" customWidth="1"/>
    <col min="11786" max="11786" width="15.875" style="120" customWidth="1"/>
    <col min="11787" max="11787" width="16.5" style="120" customWidth="1"/>
    <col min="11788" max="11788" width="9" style="120"/>
    <col min="11789" max="11789" width="12.625" style="120" customWidth="1"/>
    <col min="11790" max="11790" width="8.875" style="120" customWidth="1"/>
    <col min="11791" max="11792" width="12.5" style="120" customWidth="1"/>
    <col min="11793" max="11793" width="15.875" style="120" customWidth="1"/>
    <col min="11794" max="11794" width="15.625" style="120" customWidth="1"/>
    <col min="11795" max="11795" width="9" style="120"/>
    <col min="11796" max="11796" width="15.625" style="120" customWidth="1"/>
    <col min="11797" max="11797" width="12.5" style="120" customWidth="1"/>
    <col min="11798" max="11798" width="15.5" style="120" customWidth="1"/>
    <col min="11799" max="11800" width="12.625" style="120" customWidth="1"/>
    <col min="11801" max="11801" width="8.875" style="120" customWidth="1"/>
    <col min="11802" max="11803" width="12.5" style="120" customWidth="1"/>
    <col min="11804" max="11804" width="15.875" style="120" customWidth="1"/>
    <col min="11805" max="11805" width="15.625" style="120" customWidth="1"/>
    <col min="11806" max="12033" width="9" style="120"/>
    <col min="12034" max="12034" width="21.875" style="120" customWidth="1"/>
    <col min="12035" max="12035" width="13.625" style="120" customWidth="1"/>
    <col min="12036" max="12036" width="16.5" style="120" customWidth="1"/>
    <col min="12037" max="12037" width="11.5" style="120" customWidth="1"/>
    <col min="12038" max="12038" width="12.625" style="120" customWidth="1"/>
    <col min="12039" max="12039" width="8.875" style="120" customWidth="1"/>
    <col min="12040" max="12040" width="14.875" style="120" customWidth="1"/>
    <col min="12041" max="12041" width="15.125" style="120" customWidth="1"/>
    <col min="12042" max="12042" width="15.875" style="120" customWidth="1"/>
    <col min="12043" max="12043" width="16.5" style="120" customWidth="1"/>
    <col min="12044" max="12044" width="9" style="120"/>
    <col min="12045" max="12045" width="12.625" style="120" customWidth="1"/>
    <col min="12046" max="12046" width="8.875" style="120" customWidth="1"/>
    <col min="12047" max="12048" width="12.5" style="120" customWidth="1"/>
    <col min="12049" max="12049" width="15.875" style="120" customWidth="1"/>
    <col min="12050" max="12050" width="15.625" style="120" customWidth="1"/>
    <col min="12051" max="12051" width="9" style="120"/>
    <col min="12052" max="12052" width="15.625" style="120" customWidth="1"/>
    <col min="12053" max="12053" width="12.5" style="120" customWidth="1"/>
    <col min="12054" max="12054" width="15.5" style="120" customWidth="1"/>
    <col min="12055" max="12056" width="12.625" style="120" customWidth="1"/>
    <col min="12057" max="12057" width="8.875" style="120" customWidth="1"/>
    <col min="12058" max="12059" width="12.5" style="120" customWidth="1"/>
    <col min="12060" max="12060" width="15.875" style="120" customWidth="1"/>
    <col min="12061" max="12061" width="15.625" style="120" customWidth="1"/>
    <col min="12062" max="12289" width="9" style="120"/>
    <col min="12290" max="12290" width="21.875" style="120" customWidth="1"/>
    <col min="12291" max="12291" width="13.625" style="120" customWidth="1"/>
    <col min="12292" max="12292" width="16.5" style="120" customWidth="1"/>
    <col min="12293" max="12293" width="11.5" style="120" customWidth="1"/>
    <col min="12294" max="12294" width="12.625" style="120" customWidth="1"/>
    <col min="12295" max="12295" width="8.875" style="120" customWidth="1"/>
    <col min="12296" max="12296" width="14.875" style="120" customWidth="1"/>
    <col min="12297" max="12297" width="15.125" style="120" customWidth="1"/>
    <col min="12298" max="12298" width="15.875" style="120" customWidth="1"/>
    <col min="12299" max="12299" width="16.5" style="120" customWidth="1"/>
    <col min="12300" max="12300" width="9" style="120"/>
    <col min="12301" max="12301" width="12.625" style="120" customWidth="1"/>
    <col min="12302" max="12302" width="8.875" style="120" customWidth="1"/>
    <col min="12303" max="12304" width="12.5" style="120" customWidth="1"/>
    <col min="12305" max="12305" width="15.875" style="120" customWidth="1"/>
    <col min="12306" max="12306" width="15.625" style="120" customWidth="1"/>
    <col min="12307" max="12307" width="9" style="120"/>
    <col min="12308" max="12308" width="15.625" style="120" customWidth="1"/>
    <col min="12309" max="12309" width="12.5" style="120" customWidth="1"/>
    <col min="12310" max="12310" width="15.5" style="120" customWidth="1"/>
    <col min="12311" max="12312" width="12.625" style="120" customWidth="1"/>
    <col min="12313" max="12313" width="8.875" style="120" customWidth="1"/>
    <col min="12314" max="12315" width="12.5" style="120" customWidth="1"/>
    <col min="12316" max="12316" width="15.875" style="120" customWidth="1"/>
    <col min="12317" max="12317" width="15.625" style="120" customWidth="1"/>
    <col min="12318" max="12545" width="9" style="120"/>
    <col min="12546" max="12546" width="21.875" style="120" customWidth="1"/>
    <col min="12547" max="12547" width="13.625" style="120" customWidth="1"/>
    <col min="12548" max="12548" width="16.5" style="120" customWidth="1"/>
    <col min="12549" max="12549" width="11.5" style="120" customWidth="1"/>
    <col min="12550" max="12550" width="12.625" style="120" customWidth="1"/>
    <col min="12551" max="12551" width="8.875" style="120" customWidth="1"/>
    <col min="12552" max="12552" width="14.875" style="120" customWidth="1"/>
    <col min="12553" max="12553" width="15.125" style="120" customWidth="1"/>
    <col min="12554" max="12554" width="15.875" style="120" customWidth="1"/>
    <col min="12555" max="12555" width="16.5" style="120" customWidth="1"/>
    <col min="12556" max="12556" width="9" style="120"/>
    <col min="12557" max="12557" width="12.625" style="120" customWidth="1"/>
    <col min="12558" max="12558" width="8.875" style="120" customWidth="1"/>
    <col min="12559" max="12560" width="12.5" style="120" customWidth="1"/>
    <col min="12561" max="12561" width="15.875" style="120" customWidth="1"/>
    <col min="12562" max="12562" width="15.625" style="120" customWidth="1"/>
    <col min="12563" max="12563" width="9" style="120"/>
    <col min="12564" max="12564" width="15.625" style="120" customWidth="1"/>
    <col min="12565" max="12565" width="12.5" style="120" customWidth="1"/>
    <col min="12566" max="12566" width="15.5" style="120" customWidth="1"/>
    <col min="12567" max="12568" width="12.625" style="120" customWidth="1"/>
    <col min="12569" max="12569" width="8.875" style="120" customWidth="1"/>
    <col min="12570" max="12571" width="12.5" style="120" customWidth="1"/>
    <col min="12572" max="12572" width="15.875" style="120" customWidth="1"/>
    <col min="12573" max="12573" width="15.625" style="120" customWidth="1"/>
    <col min="12574" max="12801" width="9" style="120"/>
    <col min="12802" max="12802" width="21.875" style="120" customWidth="1"/>
    <col min="12803" max="12803" width="13.625" style="120" customWidth="1"/>
    <col min="12804" max="12804" width="16.5" style="120" customWidth="1"/>
    <col min="12805" max="12805" width="11.5" style="120" customWidth="1"/>
    <col min="12806" max="12806" width="12.625" style="120" customWidth="1"/>
    <col min="12807" max="12807" width="8.875" style="120" customWidth="1"/>
    <col min="12808" max="12808" width="14.875" style="120" customWidth="1"/>
    <col min="12809" max="12809" width="15.125" style="120" customWidth="1"/>
    <col min="12810" max="12810" width="15.875" style="120" customWidth="1"/>
    <col min="12811" max="12811" width="16.5" style="120" customWidth="1"/>
    <col min="12812" max="12812" width="9" style="120"/>
    <col min="12813" max="12813" width="12.625" style="120" customWidth="1"/>
    <col min="12814" max="12814" width="8.875" style="120" customWidth="1"/>
    <col min="12815" max="12816" width="12.5" style="120" customWidth="1"/>
    <col min="12817" max="12817" width="15.875" style="120" customWidth="1"/>
    <col min="12818" max="12818" width="15.625" style="120" customWidth="1"/>
    <col min="12819" max="12819" width="9" style="120"/>
    <col min="12820" max="12820" width="15.625" style="120" customWidth="1"/>
    <col min="12821" max="12821" width="12.5" style="120" customWidth="1"/>
    <col min="12822" max="12822" width="15.5" style="120" customWidth="1"/>
    <col min="12823" max="12824" width="12.625" style="120" customWidth="1"/>
    <col min="12825" max="12825" width="8.875" style="120" customWidth="1"/>
    <col min="12826" max="12827" width="12.5" style="120" customWidth="1"/>
    <col min="12828" max="12828" width="15.875" style="120" customWidth="1"/>
    <col min="12829" max="12829" width="15.625" style="120" customWidth="1"/>
    <col min="12830" max="13057" width="9" style="120"/>
    <col min="13058" max="13058" width="21.875" style="120" customWidth="1"/>
    <col min="13059" max="13059" width="13.625" style="120" customWidth="1"/>
    <col min="13060" max="13060" width="16.5" style="120" customWidth="1"/>
    <col min="13061" max="13061" width="11.5" style="120" customWidth="1"/>
    <col min="13062" max="13062" width="12.625" style="120" customWidth="1"/>
    <col min="13063" max="13063" width="8.875" style="120" customWidth="1"/>
    <col min="13064" max="13064" width="14.875" style="120" customWidth="1"/>
    <col min="13065" max="13065" width="15.125" style="120" customWidth="1"/>
    <col min="13066" max="13066" width="15.875" style="120" customWidth="1"/>
    <col min="13067" max="13067" width="16.5" style="120" customWidth="1"/>
    <col min="13068" max="13068" width="9" style="120"/>
    <col min="13069" max="13069" width="12.625" style="120" customWidth="1"/>
    <col min="13070" max="13070" width="8.875" style="120" customWidth="1"/>
    <col min="13071" max="13072" width="12.5" style="120" customWidth="1"/>
    <col min="13073" max="13073" width="15.875" style="120" customWidth="1"/>
    <col min="13074" max="13074" width="15.625" style="120" customWidth="1"/>
    <col min="13075" max="13075" width="9" style="120"/>
    <col min="13076" max="13076" width="15.625" style="120" customWidth="1"/>
    <col min="13077" max="13077" width="12.5" style="120" customWidth="1"/>
    <col min="13078" max="13078" width="15.5" style="120" customWidth="1"/>
    <col min="13079" max="13080" width="12.625" style="120" customWidth="1"/>
    <col min="13081" max="13081" width="8.875" style="120" customWidth="1"/>
    <col min="13082" max="13083" width="12.5" style="120" customWidth="1"/>
    <col min="13084" max="13084" width="15.875" style="120" customWidth="1"/>
    <col min="13085" max="13085" width="15.625" style="120" customWidth="1"/>
    <col min="13086" max="13313" width="9" style="120"/>
    <col min="13314" max="13314" width="21.875" style="120" customWidth="1"/>
    <col min="13315" max="13315" width="13.625" style="120" customWidth="1"/>
    <col min="13316" max="13316" width="16.5" style="120" customWidth="1"/>
    <col min="13317" max="13317" width="11.5" style="120" customWidth="1"/>
    <col min="13318" max="13318" width="12.625" style="120" customWidth="1"/>
    <col min="13319" max="13319" width="8.875" style="120" customWidth="1"/>
    <col min="13320" max="13320" width="14.875" style="120" customWidth="1"/>
    <col min="13321" max="13321" width="15.125" style="120" customWidth="1"/>
    <col min="13322" max="13322" width="15.875" style="120" customWidth="1"/>
    <col min="13323" max="13323" width="16.5" style="120" customWidth="1"/>
    <col min="13324" max="13324" width="9" style="120"/>
    <col min="13325" max="13325" width="12.625" style="120" customWidth="1"/>
    <col min="13326" max="13326" width="8.875" style="120" customWidth="1"/>
    <col min="13327" max="13328" width="12.5" style="120" customWidth="1"/>
    <col min="13329" max="13329" width="15.875" style="120" customWidth="1"/>
    <col min="13330" max="13330" width="15.625" style="120" customWidth="1"/>
    <col min="13331" max="13331" width="9" style="120"/>
    <col min="13332" max="13332" width="15.625" style="120" customWidth="1"/>
    <col min="13333" max="13333" width="12.5" style="120" customWidth="1"/>
    <col min="13334" max="13334" width="15.5" style="120" customWidth="1"/>
    <col min="13335" max="13336" width="12.625" style="120" customWidth="1"/>
    <col min="13337" max="13337" width="8.875" style="120" customWidth="1"/>
    <col min="13338" max="13339" width="12.5" style="120" customWidth="1"/>
    <col min="13340" max="13340" width="15.875" style="120" customWidth="1"/>
    <col min="13341" max="13341" width="15.625" style="120" customWidth="1"/>
    <col min="13342" max="13569" width="9" style="120"/>
    <col min="13570" max="13570" width="21.875" style="120" customWidth="1"/>
    <col min="13571" max="13571" width="13.625" style="120" customWidth="1"/>
    <col min="13572" max="13572" width="16.5" style="120" customWidth="1"/>
    <col min="13573" max="13573" width="11.5" style="120" customWidth="1"/>
    <col min="13574" max="13574" width="12.625" style="120" customWidth="1"/>
    <col min="13575" max="13575" width="8.875" style="120" customWidth="1"/>
    <col min="13576" max="13576" width="14.875" style="120" customWidth="1"/>
    <col min="13577" max="13577" width="15.125" style="120" customWidth="1"/>
    <col min="13578" max="13578" width="15.875" style="120" customWidth="1"/>
    <col min="13579" max="13579" width="16.5" style="120" customWidth="1"/>
    <col min="13580" max="13580" width="9" style="120"/>
    <col min="13581" max="13581" width="12.625" style="120" customWidth="1"/>
    <col min="13582" max="13582" width="8.875" style="120" customWidth="1"/>
    <col min="13583" max="13584" width="12.5" style="120" customWidth="1"/>
    <col min="13585" max="13585" width="15.875" style="120" customWidth="1"/>
    <col min="13586" max="13586" width="15.625" style="120" customWidth="1"/>
    <col min="13587" max="13587" width="9" style="120"/>
    <col min="13588" max="13588" width="15.625" style="120" customWidth="1"/>
    <col min="13589" max="13589" width="12.5" style="120" customWidth="1"/>
    <col min="13590" max="13590" width="15.5" style="120" customWidth="1"/>
    <col min="13591" max="13592" width="12.625" style="120" customWidth="1"/>
    <col min="13593" max="13593" width="8.875" style="120" customWidth="1"/>
    <col min="13594" max="13595" width="12.5" style="120" customWidth="1"/>
    <col min="13596" max="13596" width="15.875" style="120" customWidth="1"/>
    <col min="13597" max="13597" width="15.625" style="120" customWidth="1"/>
    <col min="13598" max="13825" width="9" style="120"/>
    <col min="13826" max="13826" width="21.875" style="120" customWidth="1"/>
    <col min="13827" max="13827" width="13.625" style="120" customWidth="1"/>
    <col min="13828" max="13828" width="16.5" style="120" customWidth="1"/>
    <col min="13829" max="13829" width="11.5" style="120" customWidth="1"/>
    <col min="13830" max="13830" width="12.625" style="120" customWidth="1"/>
    <col min="13831" max="13831" width="8.875" style="120" customWidth="1"/>
    <col min="13832" max="13832" width="14.875" style="120" customWidth="1"/>
    <col min="13833" max="13833" width="15.125" style="120" customWidth="1"/>
    <col min="13834" max="13834" width="15.875" style="120" customWidth="1"/>
    <col min="13835" max="13835" width="16.5" style="120" customWidth="1"/>
    <col min="13836" max="13836" width="9" style="120"/>
    <col min="13837" max="13837" width="12.625" style="120" customWidth="1"/>
    <col min="13838" max="13838" width="8.875" style="120" customWidth="1"/>
    <col min="13839" max="13840" width="12.5" style="120" customWidth="1"/>
    <col min="13841" max="13841" width="15.875" style="120" customWidth="1"/>
    <col min="13842" max="13842" width="15.625" style="120" customWidth="1"/>
    <col min="13843" max="13843" width="9" style="120"/>
    <col min="13844" max="13844" width="15.625" style="120" customWidth="1"/>
    <col min="13845" max="13845" width="12.5" style="120" customWidth="1"/>
    <col min="13846" max="13846" width="15.5" style="120" customWidth="1"/>
    <col min="13847" max="13848" width="12.625" style="120" customWidth="1"/>
    <col min="13849" max="13849" width="8.875" style="120" customWidth="1"/>
    <col min="13850" max="13851" width="12.5" style="120" customWidth="1"/>
    <col min="13852" max="13852" width="15.875" style="120" customWidth="1"/>
    <col min="13853" max="13853" width="15.625" style="120" customWidth="1"/>
    <col min="13854" max="14081" width="9" style="120"/>
    <col min="14082" max="14082" width="21.875" style="120" customWidth="1"/>
    <col min="14083" max="14083" width="13.625" style="120" customWidth="1"/>
    <col min="14084" max="14084" width="16.5" style="120" customWidth="1"/>
    <col min="14085" max="14085" width="11.5" style="120" customWidth="1"/>
    <col min="14086" max="14086" width="12.625" style="120" customWidth="1"/>
    <col min="14087" max="14087" width="8.875" style="120" customWidth="1"/>
    <col min="14088" max="14088" width="14.875" style="120" customWidth="1"/>
    <col min="14089" max="14089" width="15.125" style="120" customWidth="1"/>
    <col min="14090" max="14090" width="15.875" style="120" customWidth="1"/>
    <col min="14091" max="14091" width="16.5" style="120" customWidth="1"/>
    <col min="14092" max="14092" width="9" style="120"/>
    <col min="14093" max="14093" width="12.625" style="120" customWidth="1"/>
    <col min="14094" max="14094" width="8.875" style="120" customWidth="1"/>
    <col min="14095" max="14096" width="12.5" style="120" customWidth="1"/>
    <col min="14097" max="14097" width="15.875" style="120" customWidth="1"/>
    <col min="14098" max="14098" width="15.625" style="120" customWidth="1"/>
    <col min="14099" max="14099" width="9" style="120"/>
    <col min="14100" max="14100" width="15.625" style="120" customWidth="1"/>
    <col min="14101" max="14101" width="12.5" style="120" customWidth="1"/>
    <col min="14102" max="14102" width="15.5" style="120" customWidth="1"/>
    <col min="14103" max="14104" width="12.625" style="120" customWidth="1"/>
    <col min="14105" max="14105" width="8.875" style="120" customWidth="1"/>
    <col min="14106" max="14107" width="12.5" style="120" customWidth="1"/>
    <col min="14108" max="14108" width="15.875" style="120" customWidth="1"/>
    <col min="14109" max="14109" width="15.625" style="120" customWidth="1"/>
    <col min="14110" max="14337" width="9" style="120"/>
    <col min="14338" max="14338" width="21.875" style="120" customWidth="1"/>
    <col min="14339" max="14339" width="13.625" style="120" customWidth="1"/>
    <col min="14340" max="14340" width="16.5" style="120" customWidth="1"/>
    <col min="14341" max="14341" width="11.5" style="120" customWidth="1"/>
    <col min="14342" max="14342" width="12.625" style="120" customWidth="1"/>
    <col min="14343" max="14343" width="8.875" style="120" customWidth="1"/>
    <col min="14344" max="14344" width="14.875" style="120" customWidth="1"/>
    <col min="14345" max="14345" width="15.125" style="120" customWidth="1"/>
    <col min="14346" max="14346" width="15.875" style="120" customWidth="1"/>
    <col min="14347" max="14347" width="16.5" style="120" customWidth="1"/>
    <col min="14348" max="14348" width="9" style="120"/>
    <col min="14349" max="14349" width="12.625" style="120" customWidth="1"/>
    <col min="14350" max="14350" width="8.875" style="120" customWidth="1"/>
    <col min="14351" max="14352" width="12.5" style="120" customWidth="1"/>
    <col min="14353" max="14353" width="15.875" style="120" customWidth="1"/>
    <col min="14354" max="14354" width="15.625" style="120" customWidth="1"/>
    <col min="14355" max="14355" width="9" style="120"/>
    <col min="14356" max="14356" width="15.625" style="120" customWidth="1"/>
    <col min="14357" max="14357" width="12.5" style="120" customWidth="1"/>
    <col min="14358" max="14358" width="15.5" style="120" customWidth="1"/>
    <col min="14359" max="14360" width="12.625" style="120" customWidth="1"/>
    <col min="14361" max="14361" width="8.875" style="120" customWidth="1"/>
    <col min="14362" max="14363" width="12.5" style="120" customWidth="1"/>
    <col min="14364" max="14364" width="15.875" style="120" customWidth="1"/>
    <col min="14365" max="14365" width="15.625" style="120" customWidth="1"/>
    <col min="14366" max="14593" width="9" style="120"/>
    <col min="14594" max="14594" width="21.875" style="120" customWidth="1"/>
    <col min="14595" max="14595" width="13.625" style="120" customWidth="1"/>
    <col min="14596" max="14596" width="16.5" style="120" customWidth="1"/>
    <col min="14597" max="14597" width="11.5" style="120" customWidth="1"/>
    <col min="14598" max="14598" width="12.625" style="120" customWidth="1"/>
    <col min="14599" max="14599" width="8.875" style="120" customWidth="1"/>
    <col min="14600" max="14600" width="14.875" style="120" customWidth="1"/>
    <col min="14601" max="14601" width="15.125" style="120" customWidth="1"/>
    <col min="14602" max="14602" width="15.875" style="120" customWidth="1"/>
    <col min="14603" max="14603" width="16.5" style="120" customWidth="1"/>
    <col min="14604" max="14604" width="9" style="120"/>
    <col min="14605" max="14605" width="12.625" style="120" customWidth="1"/>
    <col min="14606" max="14606" width="8.875" style="120" customWidth="1"/>
    <col min="14607" max="14608" width="12.5" style="120" customWidth="1"/>
    <col min="14609" max="14609" width="15.875" style="120" customWidth="1"/>
    <col min="14610" max="14610" width="15.625" style="120" customWidth="1"/>
    <col min="14611" max="14611" width="9" style="120"/>
    <col min="14612" max="14612" width="15.625" style="120" customWidth="1"/>
    <col min="14613" max="14613" width="12.5" style="120" customWidth="1"/>
    <col min="14614" max="14614" width="15.5" style="120" customWidth="1"/>
    <col min="14615" max="14616" width="12.625" style="120" customWidth="1"/>
    <col min="14617" max="14617" width="8.875" style="120" customWidth="1"/>
    <col min="14618" max="14619" width="12.5" style="120" customWidth="1"/>
    <col min="14620" max="14620" width="15.875" style="120" customWidth="1"/>
    <col min="14621" max="14621" width="15.625" style="120" customWidth="1"/>
    <col min="14622" max="14849" width="9" style="120"/>
    <col min="14850" max="14850" width="21.875" style="120" customWidth="1"/>
    <col min="14851" max="14851" width="13.625" style="120" customWidth="1"/>
    <col min="14852" max="14852" width="16.5" style="120" customWidth="1"/>
    <col min="14853" max="14853" width="11.5" style="120" customWidth="1"/>
    <col min="14854" max="14854" width="12.625" style="120" customWidth="1"/>
    <col min="14855" max="14855" width="8.875" style="120" customWidth="1"/>
    <col min="14856" max="14856" width="14.875" style="120" customWidth="1"/>
    <col min="14857" max="14857" width="15.125" style="120" customWidth="1"/>
    <col min="14858" max="14858" width="15.875" style="120" customWidth="1"/>
    <col min="14859" max="14859" width="16.5" style="120" customWidth="1"/>
    <col min="14860" max="14860" width="9" style="120"/>
    <col min="14861" max="14861" width="12.625" style="120" customWidth="1"/>
    <col min="14862" max="14862" width="8.875" style="120" customWidth="1"/>
    <col min="14863" max="14864" width="12.5" style="120" customWidth="1"/>
    <col min="14865" max="14865" width="15.875" style="120" customWidth="1"/>
    <col min="14866" max="14866" width="15.625" style="120" customWidth="1"/>
    <col min="14867" max="14867" width="9" style="120"/>
    <col min="14868" max="14868" width="15.625" style="120" customWidth="1"/>
    <col min="14869" max="14869" width="12.5" style="120" customWidth="1"/>
    <col min="14870" max="14870" width="15.5" style="120" customWidth="1"/>
    <col min="14871" max="14872" width="12.625" style="120" customWidth="1"/>
    <col min="14873" max="14873" width="8.875" style="120" customWidth="1"/>
    <col min="14874" max="14875" width="12.5" style="120" customWidth="1"/>
    <col min="14876" max="14876" width="15.875" style="120" customWidth="1"/>
    <col min="14877" max="14877" width="15.625" style="120" customWidth="1"/>
    <col min="14878" max="15105" width="9" style="120"/>
    <col min="15106" max="15106" width="21.875" style="120" customWidth="1"/>
    <col min="15107" max="15107" width="13.625" style="120" customWidth="1"/>
    <col min="15108" max="15108" width="16.5" style="120" customWidth="1"/>
    <col min="15109" max="15109" width="11.5" style="120" customWidth="1"/>
    <col min="15110" max="15110" width="12.625" style="120" customWidth="1"/>
    <col min="15111" max="15111" width="8.875" style="120" customWidth="1"/>
    <col min="15112" max="15112" width="14.875" style="120" customWidth="1"/>
    <col min="15113" max="15113" width="15.125" style="120" customWidth="1"/>
    <col min="15114" max="15114" width="15.875" style="120" customWidth="1"/>
    <col min="15115" max="15115" width="16.5" style="120" customWidth="1"/>
    <col min="15116" max="15116" width="9" style="120"/>
    <col min="15117" max="15117" width="12.625" style="120" customWidth="1"/>
    <col min="15118" max="15118" width="8.875" style="120" customWidth="1"/>
    <col min="15119" max="15120" width="12.5" style="120" customWidth="1"/>
    <col min="15121" max="15121" width="15.875" style="120" customWidth="1"/>
    <col min="15122" max="15122" width="15.625" style="120" customWidth="1"/>
    <col min="15123" max="15123" width="9" style="120"/>
    <col min="15124" max="15124" width="15.625" style="120" customWidth="1"/>
    <col min="15125" max="15125" width="12.5" style="120" customWidth="1"/>
    <col min="15126" max="15126" width="15.5" style="120" customWidth="1"/>
    <col min="15127" max="15128" width="12.625" style="120" customWidth="1"/>
    <col min="15129" max="15129" width="8.875" style="120" customWidth="1"/>
    <col min="15130" max="15131" width="12.5" style="120" customWidth="1"/>
    <col min="15132" max="15132" width="15.875" style="120" customWidth="1"/>
    <col min="15133" max="15133" width="15.625" style="120" customWidth="1"/>
    <col min="15134" max="15361" width="9" style="120"/>
    <col min="15362" max="15362" width="21.875" style="120" customWidth="1"/>
    <col min="15363" max="15363" width="13.625" style="120" customWidth="1"/>
    <col min="15364" max="15364" width="16.5" style="120" customWidth="1"/>
    <col min="15365" max="15365" width="11.5" style="120" customWidth="1"/>
    <col min="15366" max="15366" width="12.625" style="120" customWidth="1"/>
    <col min="15367" max="15367" width="8.875" style="120" customWidth="1"/>
    <col min="15368" max="15368" width="14.875" style="120" customWidth="1"/>
    <col min="15369" max="15369" width="15.125" style="120" customWidth="1"/>
    <col min="15370" max="15370" width="15.875" style="120" customWidth="1"/>
    <col min="15371" max="15371" width="16.5" style="120" customWidth="1"/>
    <col min="15372" max="15372" width="9" style="120"/>
    <col min="15373" max="15373" width="12.625" style="120" customWidth="1"/>
    <col min="15374" max="15374" width="8.875" style="120" customWidth="1"/>
    <col min="15375" max="15376" width="12.5" style="120" customWidth="1"/>
    <col min="15377" max="15377" width="15.875" style="120" customWidth="1"/>
    <col min="15378" max="15378" width="15.625" style="120" customWidth="1"/>
    <col min="15379" max="15379" width="9" style="120"/>
    <col min="15380" max="15380" width="15.625" style="120" customWidth="1"/>
    <col min="15381" max="15381" width="12.5" style="120" customWidth="1"/>
    <col min="15382" max="15382" width="15.5" style="120" customWidth="1"/>
    <col min="15383" max="15384" width="12.625" style="120" customWidth="1"/>
    <col min="15385" max="15385" width="8.875" style="120" customWidth="1"/>
    <col min="15386" max="15387" width="12.5" style="120" customWidth="1"/>
    <col min="15388" max="15388" width="15.875" style="120" customWidth="1"/>
    <col min="15389" max="15389" width="15.625" style="120" customWidth="1"/>
    <col min="15390" max="15617" width="9" style="120"/>
    <col min="15618" max="15618" width="21.875" style="120" customWidth="1"/>
    <col min="15619" max="15619" width="13.625" style="120" customWidth="1"/>
    <col min="15620" max="15620" width="16.5" style="120" customWidth="1"/>
    <col min="15621" max="15621" width="11.5" style="120" customWidth="1"/>
    <col min="15622" max="15622" width="12.625" style="120" customWidth="1"/>
    <col min="15623" max="15623" width="8.875" style="120" customWidth="1"/>
    <col min="15624" max="15624" width="14.875" style="120" customWidth="1"/>
    <col min="15625" max="15625" width="15.125" style="120" customWidth="1"/>
    <col min="15626" max="15626" width="15.875" style="120" customWidth="1"/>
    <col min="15627" max="15627" width="16.5" style="120" customWidth="1"/>
    <col min="15628" max="15628" width="9" style="120"/>
    <col min="15629" max="15629" width="12.625" style="120" customWidth="1"/>
    <col min="15630" max="15630" width="8.875" style="120" customWidth="1"/>
    <col min="15631" max="15632" width="12.5" style="120" customWidth="1"/>
    <col min="15633" max="15633" width="15.875" style="120" customWidth="1"/>
    <col min="15634" max="15634" width="15.625" style="120" customWidth="1"/>
    <col min="15635" max="15635" width="9" style="120"/>
    <col min="15636" max="15636" width="15.625" style="120" customWidth="1"/>
    <col min="15637" max="15637" width="12.5" style="120" customWidth="1"/>
    <col min="15638" max="15638" width="15.5" style="120" customWidth="1"/>
    <col min="15639" max="15640" width="12.625" style="120" customWidth="1"/>
    <col min="15641" max="15641" width="8.875" style="120" customWidth="1"/>
    <col min="15642" max="15643" width="12.5" style="120" customWidth="1"/>
    <col min="15644" max="15644" width="15.875" style="120" customWidth="1"/>
    <col min="15645" max="15645" width="15.625" style="120" customWidth="1"/>
    <col min="15646" max="15873" width="9" style="120"/>
    <col min="15874" max="15874" width="21.875" style="120" customWidth="1"/>
    <col min="15875" max="15875" width="13.625" style="120" customWidth="1"/>
    <col min="15876" max="15876" width="16.5" style="120" customWidth="1"/>
    <col min="15877" max="15877" width="11.5" style="120" customWidth="1"/>
    <col min="15878" max="15878" width="12.625" style="120" customWidth="1"/>
    <col min="15879" max="15879" width="8.875" style="120" customWidth="1"/>
    <col min="15880" max="15880" width="14.875" style="120" customWidth="1"/>
    <col min="15881" max="15881" width="15.125" style="120" customWidth="1"/>
    <col min="15882" max="15882" width="15.875" style="120" customWidth="1"/>
    <col min="15883" max="15883" width="16.5" style="120" customWidth="1"/>
    <col min="15884" max="15884" width="9" style="120"/>
    <col min="15885" max="15885" width="12.625" style="120" customWidth="1"/>
    <col min="15886" max="15886" width="8.875" style="120" customWidth="1"/>
    <col min="15887" max="15888" width="12.5" style="120" customWidth="1"/>
    <col min="15889" max="15889" width="15.875" style="120" customWidth="1"/>
    <col min="15890" max="15890" width="15.625" style="120" customWidth="1"/>
    <col min="15891" max="15891" width="9" style="120"/>
    <col min="15892" max="15892" width="15.625" style="120" customWidth="1"/>
    <col min="15893" max="15893" width="12.5" style="120" customWidth="1"/>
    <col min="15894" max="15894" width="15.5" style="120" customWidth="1"/>
    <col min="15895" max="15896" width="12.625" style="120" customWidth="1"/>
    <col min="15897" max="15897" width="8.875" style="120" customWidth="1"/>
    <col min="15898" max="15899" width="12.5" style="120" customWidth="1"/>
    <col min="15900" max="15900" width="15.875" style="120" customWidth="1"/>
    <col min="15901" max="15901" width="15.625" style="120" customWidth="1"/>
    <col min="15902" max="16129" width="9" style="120"/>
    <col min="16130" max="16130" width="21.875" style="120" customWidth="1"/>
    <col min="16131" max="16131" width="13.625" style="120" customWidth="1"/>
    <col min="16132" max="16132" width="16.5" style="120" customWidth="1"/>
    <col min="16133" max="16133" width="11.5" style="120" customWidth="1"/>
    <col min="16134" max="16134" width="12.625" style="120" customWidth="1"/>
    <col min="16135" max="16135" width="8.875" style="120" customWidth="1"/>
    <col min="16136" max="16136" width="14.875" style="120" customWidth="1"/>
    <col min="16137" max="16137" width="15.125" style="120" customWidth="1"/>
    <col min="16138" max="16138" width="15.875" style="120" customWidth="1"/>
    <col min="16139" max="16139" width="16.5" style="120" customWidth="1"/>
    <col min="16140" max="16140" width="9" style="120"/>
    <col min="16141" max="16141" width="12.625" style="120" customWidth="1"/>
    <col min="16142" max="16142" width="8.875" style="120" customWidth="1"/>
    <col min="16143" max="16144" width="12.5" style="120" customWidth="1"/>
    <col min="16145" max="16145" width="15.875" style="120" customWidth="1"/>
    <col min="16146" max="16146" width="15.625" style="120" customWidth="1"/>
    <col min="16147" max="16147" width="9" style="120"/>
    <col min="16148" max="16148" width="15.625" style="120" customWidth="1"/>
    <col min="16149" max="16149" width="12.5" style="120" customWidth="1"/>
    <col min="16150" max="16150" width="15.5" style="120" customWidth="1"/>
    <col min="16151" max="16152" width="12.625" style="120" customWidth="1"/>
    <col min="16153" max="16153" width="8.875" style="120" customWidth="1"/>
    <col min="16154" max="16155" width="12.5" style="120" customWidth="1"/>
    <col min="16156" max="16156" width="15.875" style="120" customWidth="1"/>
    <col min="16157" max="16157" width="15.625" style="120" customWidth="1"/>
    <col min="16158" max="16384" width="9" style="120"/>
  </cols>
  <sheetData>
    <row r="1" spans="2:11" ht="21">
      <c r="B1" s="212" t="s">
        <v>152</v>
      </c>
      <c r="C1" s="3"/>
      <c r="D1" s="3"/>
      <c r="E1" s="3"/>
      <c r="F1" s="4"/>
      <c r="G1" s="3"/>
      <c r="H1" s="3"/>
      <c r="I1" s="3"/>
      <c r="J1" s="3"/>
      <c r="K1" s="3"/>
    </row>
    <row r="2" spans="2:11">
      <c r="B2" s="121" t="s">
        <v>29</v>
      </c>
      <c r="C2" s="122"/>
      <c r="D2" s="122"/>
      <c r="E2" s="122"/>
      <c r="F2" s="123"/>
      <c r="G2" s="122"/>
      <c r="H2" s="122"/>
      <c r="I2" s="122"/>
      <c r="J2" s="122"/>
      <c r="K2" s="124" t="s">
        <v>147</v>
      </c>
    </row>
    <row r="3" spans="2:11">
      <c r="B3" s="125" t="s">
        <v>30</v>
      </c>
      <c r="C3" s="126" t="s">
        <v>31</v>
      </c>
      <c r="D3" s="126" t="s">
        <v>32</v>
      </c>
      <c r="E3" s="126" t="s">
        <v>33</v>
      </c>
      <c r="F3" s="127" t="s">
        <v>34</v>
      </c>
      <c r="G3" s="126" t="s">
        <v>35</v>
      </c>
      <c r="H3" s="126" t="s">
        <v>36</v>
      </c>
      <c r="I3" s="126" t="s">
        <v>37</v>
      </c>
      <c r="J3" s="128" t="s">
        <v>38</v>
      </c>
      <c r="K3" s="129" t="s">
        <v>105</v>
      </c>
    </row>
    <row r="4" spans="2:11">
      <c r="B4" s="130" t="s">
        <v>39</v>
      </c>
      <c r="C4" s="131"/>
      <c r="D4" s="131"/>
      <c r="E4" s="131"/>
      <c r="F4" s="132">
        <f>IF(K8&gt;K5,K5,IF(K8&lt;K11,K11,K8))</f>
        <v>3.9</v>
      </c>
      <c r="G4" s="133">
        <v>0.9</v>
      </c>
      <c r="H4" s="131"/>
      <c r="I4" s="131"/>
      <c r="J4" s="134">
        <f>ROUNDDOWN(D4*F4*G4/100,0)</f>
        <v>0</v>
      </c>
      <c r="K4" s="135" t="s">
        <v>106</v>
      </c>
    </row>
    <row r="5" spans="2:11">
      <c r="B5" s="136"/>
      <c r="C5" s="137"/>
      <c r="D5" s="137"/>
      <c r="E5" s="137"/>
      <c r="F5" s="138"/>
      <c r="G5" s="137"/>
      <c r="H5" s="137"/>
      <c r="I5" s="137"/>
      <c r="J5" s="139"/>
      <c r="K5" s="140">
        <f>ROUND(16.73*K15^-0.0992,2)</f>
        <v>7.19</v>
      </c>
    </row>
    <row r="6" spans="2:11">
      <c r="B6" s="136" t="s">
        <v>40</v>
      </c>
      <c r="C6" s="137"/>
      <c r="D6" s="137">
        <v>0</v>
      </c>
      <c r="E6" s="137"/>
      <c r="F6" s="138">
        <f>F4</f>
        <v>3.9</v>
      </c>
      <c r="G6" s="133">
        <v>0.9</v>
      </c>
      <c r="H6" s="137"/>
      <c r="I6" s="137"/>
      <c r="J6" s="134">
        <f>ROUNDDOWN(D6*F6*G4*G6/100,0)</f>
        <v>0</v>
      </c>
      <c r="K6" s="140"/>
    </row>
    <row r="7" spans="2:11">
      <c r="B7" s="136" t="s">
        <v>41</v>
      </c>
      <c r="C7" s="137"/>
      <c r="D7" s="137">
        <v>0</v>
      </c>
      <c r="E7" s="137"/>
      <c r="F7" s="138">
        <v>1</v>
      </c>
      <c r="G7" s="137"/>
      <c r="H7" s="137"/>
      <c r="I7" s="137"/>
      <c r="J7" s="134">
        <f>ROUNDDOWN(D7*F7/100,0)</f>
        <v>0</v>
      </c>
      <c r="K7" s="141" t="s">
        <v>107</v>
      </c>
    </row>
    <row r="8" spans="2:11">
      <c r="B8" s="136" t="s">
        <v>129</v>
      </c>
      <c r="C8" s="137"/>
      <c r="D8" s="137">
        <v>0</v>
      </c>
      <c r="E8" s="137"/>
      <c r="F8" s="138">
        <f>F4</f>
        <v>3.9</v>
      </c>
      <c r="G8" s="133">
        <v>0.9</v>
      </c>
      <c r="H8" s="137"/>
      <c r="I8" s="137"/>
      <c r="J8" s="134">
        <f>ROUNDDOWN(D8*F8*G4*G8/100,0)</f>
        <v>0</v>
      </c>
      <c r="K8" s="140">
        <f>ROUND(22.89*K15^-0.2462*K48^0.41,2)</f>
        <v>0</v>
      </c>
    </row>
    <row r="9" spans="2:11">
      <c r="B9" s="136" t="s">
        <v>42</v>
      </c>
      <c r="C9" s="137"/>
      <c r="D9" s="137">
        <v>0</v>
      </c>
      <c r="E9" s="137"/>
      <c r="F9" s="138"/>
      <c r="G9" s="137"/>
      <c r="H9" s="137"/>
      <c r="I9" s="137"/>
      <c r="J9" s="134">
        <f>ROUNDDOWN(D9*F9*G5*G9/100,0)</f>
        <v>0</v>
      </c>
      <c r="K9" s="142"/>
    </row>
    <row r="10" spans="2:11">
      <c r="B10" s="136"/>
      <c r="C10" s="137"/>
      <c r="D10" s="137"/>
      <c r="E10" s="122"/>
      <c r="F10" s="138"/>
      <c r="G10" s="137"/>
      <c r="H10" s="137"/>
      <c r="I10" s="137"/>
      <c r="J10" s="134"/>
      <c r="K10" s="141" t="s">
        <v>108</v>
      </c>
    </row>
    <row r="11" spans="2:11">
      <c r="B11" s="136"/>
      <c r="C11" s="137"/>
      <c r="D11" s="137"/>
      <c r="E11" s="137"/>
      <c r="F11" s="138"/>
      <c r="G11" s="137"/>
      <c r="H11" s="137"/>
      <c r="I11" s="137"/>
      <c r="J11" s="139"/>
      <c r="K11" s="140">
        <f>ROUND(9.08*K15^-0.0992,2)</f>
        <v>3.9</v>
      </c>
    </row>
    <row r="12" spans="2:11">
      <c r="B12" s="136"/>
      <c r="C12" s="137"/>
      <c r="D12" s="137"/>
      <c r="E12" s="137"/>
      <c r="F12" s="138"/>
      <c r="G12" s="138"/>
      <c r="H12" s="138"/>
      <c r="I12" s="137"/>
      <c r="J12" s="134"/>
      <c r="K12" s="140"/>
    </row>
    <row r="13" spans="2:11">
      <c r="B13" s="136"/>
      <c r="C13" s="137"/>
      <c r="D13" s="137"/>
      <c r="E13" s="137"/>
      <c r="F13" s="138"/>
      <c r="G13" s="138"/>
      <c r="H13" s="138"/>
      <c r="I13" s="137"/>
      <c r="J13" s="139"/>
      <c r="K13" s="142"/>
    </row>
    <row r="14" spans="2:11">
      <c r="B14" s="136" t="s">
        <v>148</v>
      </c>
      <c r="C14" s="137"/>
      <c r="D14" s="137">
        <f>SUM(D4:D13)</f>
        <v>0</v>
      </c>
      <c r="E14" s="137"/>
      <c r="F14" s="138"/>
      <c r="G14" s="137"/>
      <c r="H14" s="137"/>
      <c r="I14" s="137"/>
      <c r="J14" s="139"/>
      <c r="K14" s="141" t="s">
        <v>109</v>
      </c>
    </row>
    <row r="15" spans="2:11">
      <c r="B15" s="143" t="s">
        <v>149</v>
      </c>
      <c r="C15" s="144" t="s">
        <v>150</v>
      </c>
      <c r="D15" s="145">
        <f>D14-D9</f>
        <v>0</v>
      </c>
      <c r="E15" s="145"/>
      <c r="F15" s="146"/>
      <c r="G15" s="145"/>
      <c r="H15" s="145"/>
      <c r="I15" s="145"/>
      <c r="J15" s="147">
        <f>SUM(J4:J14)</f>
        <v>0</v>
      </c>
      <c r="K15" s="148">
        <f>IF(D15&gt;5000000,ROUNDDOWN(D15/1000,0),5000)</f>
        <v>5000</v>
      </c>
    </row>
    <row r="16" spans="2:11" ht="8.25" customHeight="1">
      <c r="B16" s="149"/>
      <c r="C16" s="150"/>
      <c r="D16" s="122"/>
      <c r="E16" s="122"/>
      <c r="F16" s="123"/>
      <c r="G16" s="153"/>
      <c r="H16" s="122"/>
      <c r="I16" s="122"/>
      <c r="J16" s="122"/>
      <c r="K16" s="122"/>
    </row>
    <row r="17" spans="2:11">
      <c r="B17" s="121" t="s">
        <v>43</v>
      </c>
      <c r="C17" s="122"/>
      <c r="D17" s="122"/>
      <c r="E17" s="122"/>
      <c r="F17" s="123"/>
      <c r="G17" s="122"/>
      <c r="H17" s="122"/>
      <c r="I17" s="122"/>
      <c r="J17" s="122"/>
      <c r="K17" s="122"/>
    </row>
    <row r="18" spans="2:11">
      <c r="B18" s="125" t="s">
        <v>44</v>
      </c>
      <c r="C18" s="126" t="s">
        <v>31</v>
      </c>
      <c r="D18" s="126" t="s">
        <v>32</v>
      </c>
      <c r="E18" s="126" t="s">
        <v>33</v>
      </c>
      <c r="F18" s="127" t="s">
        <v>45</v>
      </c>
      <c r="G18" s="126" t="s">
        <v>35</v>
      </c>
      <c r="H18" s="126" t="s">
        <v>36</v>
      </c>
      <c r="I18" s="126" t="s">
        <v>37</v>
      </c>
      <c r="J18" s="128" t="s">
        <v>46</v>
      </c>
      <c r="K18" s="129" t="s">
        <v>110</v>
      </c>
    </row>
    <row r="19" spans="2:11">
      <c r="B19" s="130" t="s">
        <v>47</v>
      </c>
      <c r="C19" s="131"/>
      <c r="D19" s="131">
        <f>D4+J4</f>
        <v>0</v>
      </c>
      <c r="E19" s="131"/>
      <c r="F19" s="132">
        <f>IF(K23&gt;K20,K20,IF(K23&lt;K26,K26,K23))</f>
        <v>22.91</v>
      </c>
      <c r="G19" s="151">
        <v>1</v>
      </c>
      <c r="H19" s="131"/>
      <c r="I19" s="131"/>
      <c r="J19" s="134">
        <f>ROUNDDOWN(D19*F19*G19/100,0)</f>
        <v>0</v>
      </c>
      <c r="K19" s="135" t="s">
        <v>106</v>
      </c>
    </row>
    <row r="20" spans="2:11">
      <c r="B20" s="136"/>
      <c r="C20" s="137"/>
      <c r="D20" s="137"/>
      <c r="E20" s="137"/>
      <c r="F20" s="138"/>
      <c r="G20" s="133"/>
      <c r="H20" s="137"/>
      <c r="I20" s="137"/>
      <c r="J20" s="139"/>
      <c r="K20" s="140">
        <f>ROUND(263.03*K30^-0.2253,2)</f>
        <v>38.6</v>
      </c>
    </row>
    <row r="21" spans="2:11">
      <c r="B21" s="136" t="s">
        <v>48</v>
      </c>
      <c r="C21" s="137"/>
      <c r="D21" s="137">
        <f>D6+J6</f>
        <v>0</v>
      </c>
      <c r="E21" s="137"/>
      <c r="F21" s="132">
        <f>F19</f>
        <v>22.91</v>
      </c>
      <c r="G21" s="133">
        <v>1</v>
      </c>
      <c r="H21" s="137"/>
      <c r="I21" s="137"/>
      <c r="J21" s="134">
        <f>ROUNDDOWN(D21*F21*G21/100,0)</f>
        <v>0</v>
      </c>
      <c r="K21" s="140"/>
    </row>
    <row r="22" spans="2:11">
      <c r="B22" s="136" t="s">
        <v>49</v>
      </c>
      <c r="C22" s="137"/>
      <c r="D22" s="131">
        <f>D7+J7</f>
        <v>0</v>
      </c>
      <c r="E22" s="137"/>
      <c r="F22" s="138">
        <v>2</v>
      </c>
      <c r="G22" s="133"/>
      <c r="H22" s="137"/>
      <c r="I22" s="137"/>
      <c r="J22" s="134">
        <f>ROUNDDOWN(D22*F22/100,0)</f>
        <v>0</v>
      </c>
      <c r="K22" s="141" t="s">
        <v>107</v>
      </c>
    </row>
    <row r="23" spans="2:11">
      <c r="B23" s="136" t="s">
        <v>131</v>
      </c>
      <c r="C23" s="137"/>
      <c r="D23" s="131">
        <f>D8+J8</f>
        <v>0</v>
      </c>
      <c r="E23" s="137"/>
      <c r="F23" s="138">
        <f>F19</f>
        <v>22.91</v>
      </c>
      <c r="G23" s="133">
        <v>0.8</v>
      </c>
      <c r="H23" s="137"/>
      <c r="I23" s="137"/>
      <c r="J23" s="134">
        <f>ROUNDDOWN(D23*F23*G23/100,0)</f>
        <v>0</v>
      </c>
      <c r="K23" s="140">
        <f>ROUND(351.48*K30^-0.3528*K48^0.3524,2)</f>
        <v>0</v>
      </c>
    </row>
    <row r="24" spans="2:11">
      <c r="B24" s="136" t="s">
        <v>42</v>
      </c>
      <c r="C24" s="137"/>
      <c r="D24" s="131">
        <f>D9</f>
        <v>0</v>
      </c>
      <c r="E24" s="137"/>
      <c r="F24" s="138"/>
      <c r="G24" s="133"/>
      <c r="H24" s="137"/>
      <c r="I24" s="137"/>
      <c r="J24" s="134"/>
      <c r="K24" s="142"/>
    </row>
    <row r="25" spans="2:11">
      <c r="B25" s="136"/>
      <c r="C25" s="137"/>
      <c r="D25" s="131"/>
      <c r="E25" s="137"/>
      <c r="F25" s="138"/>
      <c r="G25" s="133"/>
      <c r="H25" s="137"/>
      <c r="I25" s="137"/>
      <c r="J25" s="134"/>
      <c r="K25" s="141" t="s">
        <v>108</v>
      </c>
    </row>
    <row r="26" spans="2:11">
      <c r="B26" s="136"/>
      <c r="C26" s="137"/>
      <c r="D26" s="137"/>
      <c r="E26" s="137"/>
      <c r="F26" s="138"/>
      <c r="G26" s="133"/>
      <c r="H26" s="137"/>
      <c r="I26" s="137"/>
      <c r="J26" s="134"/>
      <c r="K26" s="140">
        <f>ROUND(156.07*K30^-0.2253,2)</f>
        <v>22.91</v>
      </c>
    </row>
    <row r="27" spans="2:11">
      <c r="B27" s="136"/>
      <c r="C27" s="137"/>
      <c r="D27" s="131"/>
      <c r="E27" s="137"/>
      <c r="F27" s="138"/>
      <c r="G27" s="133"/>
      <c r="H27" s="137"/>
      <c r="I27" s="137"/>
      <c r="J27" s="134"/>
      <c r="K27" s="142"/>
    </row>
    <row r="28" spans="2:11">
      <c r="B28" s="136"/>
      <c r="C28" s="137"/>
      <c r="D28" s="137"/>
      <c r="E28" s="137"/>
      <c r="F28" s="138"/>
      <c r="G28" s="133"/>
      <c r="H28" s="137"/>
      <c r="I28" s="137"/>
      <c r="J28" s="134"/>
      <c r="K28" s="142"/>
    </row>
    <row r="29" spans="2:11">
      <c r="B29" s="136" t="s">
        <v>148</v>
      </c>
      <c r="C29" s="137"/>
      <c r="D29" s="137">
        <f>SUM(D19:D28)</f>
        <v>0</v>
      </c>
      <c r="E29" s="137"/>
      <c r="F29" s="138"/>
      <c r="G29" s="133"/>
      <c r="H29" s="137"/>
      <c r="I29" s="137"/>
      <c r="J29" s="134"/>
      <c r="K29" s="141" t="s">
        <v>0</v>
      </c>
    </row>
    <row r="30" spans="2:11">
      <c r="B30" s="143" t="s">
        <v>151</v>
      </c>
      <c r="C30" s="144" t="s">
        <v>150</v>
      </c>
      <c r="D30" s="145">
        <f>D29-D24</f>
        <v>0</v>
      </c>
      <c r="E30" s="145"/>
      <c r="F30" s="146"/>
      <c r="G30" s="152"/>
      <c r="H30" s="145"/>
      <c r="I30" s="145"/>
      <c r="J30" s="147">
        <f>SUM(J19:J29)</f>
        <v>0</v>
      </c>
      <c r="K30" s="148">
        <f>IF(D30&gt;5000000,ROUNDDOWN(D30/1000,0),5000)</f>
        <v>5000</v>
      </c>
    </row>
    <row r="31" spans="2:11" ht="8.25" customHeight="1">
      <c r="B31" s="149"/>
      <c r="C31" s="150"/>
      <c r="D31" s="122"/>
      <c r="E31" s="122"/>
      <c r="F31" s="123"/>
      <c r="G31" s="153"/>
      <c r="H31" s="122"/>
      <c r="I31" s="122"/>
      <c r="J31" s="122"/>
      <c r="K31" s="122"/>
    </row>
    <row r="32" spans="2:11">
      <c r="B32" s="121" t="s">
        <v>50</v>
      </c>
      <c r="C32" s="122"/>
      <c r="D32" s="122"/>
      <c r="E32" s="122"/>
      <c r="F32" s="123"/>
      <c r="G32" s="122"/>
      <c r="H32" s="122"/>
      <c r="I32" s="122"/>
      <c r="J32" s="122"/>
      <c r="K32" s="122"/>
    </row>
    <row r="33" spans="2:11">
      <c r="B33" s="125" t="s">
        <v>51</v>
      </c>
      <c r="C33" s="126" t="s">
        <v>31</v>
      </c>
      <c r="D33" s="126" t="s">
        <v>32</v>
      </c>
      <c r="E33" s="126" t="s">
        <v>33</v>
      </c>
      <c r="F33" s="127" t="s">
        <v>52</v>
      </c>
      <c r="G33" s="126" t="s">
        <v>35</v>
      </c>
      <c r="H33" s="126" t="s">
        <v>53</v>
      </c>
      <c r="I33" s="126" t="s">
        <v>37</v>
      </c>
      <c r="J33" s="128" t="s">
        <v>54</v>
      </c>
      <c r="K33" s="129" t="s">
        <v>1</v>
      </c>
    </row>
    <row r="34" spans="2:11">
      <c r="B34" s="154"/>
      <c r="C34" s="155"/>
      <c r="D34" s="155"/>
      <c r="E34" s="155"/>
      <c r="F34" s="156"/>
      <c r="G34" s="121"/>
      <c r="H34" s="155"/>
      <c r="I34" s="155"/>
      <c r="J34" s="157"/>
      <c r="K34" s="135" t="s">
        <v>2</v>
      </c>
    </row>
    <row r="35" spans="2:11">
      <c r="B35" s="136" t="s">
        <v>55</v>
      </c>
      <c r="C35" s="137"/>
      <c r="D35" s="137">
        <f>D29+J30</f>
        <v>0</v>
      </c>
      <c r="E35" s="137"/>
      <c r="F35" s="138" t="e">
        <f>IF(K38&gt;K35,K35,IF(K38&lt;K41,K41,K38))</f>
        <v>#NUM!</v>
      </c>
      <c r="G35" s="133">
        <v>1</v>
      </c>
      <c r="H35" s="137"/>
      <c r="I35" s="137"/>
      <c r="J35" s="139" t="e">
        <f>ROUNDDOWN(D35*F35*G35/100,0)</f>
        <v>#NUM!</v>
      </c>
      <c r="K35" s="140">
        <v>17.489999999999998</v>
      </c>
    </row>
    <row r="36" spans="2:11">
      <c r="B36" s="136"/>
      <c r="C36" s="137"/>
      <c r="D36" s="137"/>
      <c r="E36" s="137"/>
      <c r="F36" s="138"/>
      <c r="G36" s="133"/>
      <c r="H36" s="137"/>
      <c r="I36" s="137"/>
      <c r="J36" s="139"/>
      <c r="K36" s="141"/>
    </row>
    <row r="37" spans="2:11">
      <c r="B37" s="136"/>
      <c r="C37" s="138"/>
      <c r="D37" s="137"/>
      <c r="E37" s="137"/>
      <c r="F37" s="158"/>
      <c r="G37" s="133"/>
      <c r="H37" s="137"/>
      <c r="I37" s="137"/>
      <c r="J37" s="139"/>
      <c r="K37" s="141" t="s">
        <v>107</v>
      </c>
    </row>
    <row r="38" spans="2:11">
      <c r="B38" s="136" t="s">
        <v>56</v>
      </c>
      <c r="C38" s="138"/>
      <c r="D38" s="137"/>
      <c r="E38" s="159"/>
      <c r="F38" s="138">
        <v>0.04</v>
      </c>
      <c r="G38" s="138"/>
      <c r="H38" s="137"/>
      <c r="I38" s="137"/>
      <c r="J38" s="134">
        <f>ROUNDDOWN(D35*F38/100,-1)</f>
        <v>0</v>
      </c>
      <c r="K38" s="140" t="e">
        <f>ROUND(29.102-3.34*LOG(D45/1000),2)</f>
        <v>#NUM!</v>
      </c>
    </row>
    <row r="39" spans="2:11">
      <c r="B39" s="136"/>
      <c r="C39" s="137"/>
      <c r="D39" s="137"/>
      <c r="E39" s="137"/>
      <c r="F39" s="138"/>
      <c r="G39" s="137"/>
      <c r="H39" s="137"/>
      <c r="I39" s="137"/>
      <c r="J39" s="139"/>
      <c r="K39" s="142"/>
    </row>
    <row r="40" spans="2:11">
      <c r="B40" s="136"/>
      <c r="C40" s="137"/>
      <c r="D40" s="137"/>
      <c r="E40" s="137"/>
      <c r="F40" s="138"/>
      <c r="G40" s="137"/>
      <c r="H40" s="137"/>
      <c r="I40" s="137"/>
      <c r="J40" s="139"/>
      <c r="K40" s="141" t="s">
        <v>3</v>
      </c>
    </row>
    <row r="41" spans="2:11">
      <c r="B41" s="136"/>
      <c r="C41" s="137"/>
      <c r="D41" s="137"/>
      <c r="E41" s="137"/>
      <c r="F41" s="138"/>
      <c r="G41" s="138"/>
      <c r="H41" s="137"/>
      <c r="I41" s="137"/>
      <c r="J41" s="139"/>
      <c r="K41" s="140">
        <v>8.06</v>
      </c>
    </row>
    <row r="42" spans="2:11">
      <c r="B42" s="136"/>
      <c r="C42" s="137"/>
      <c r="D42" s="137"/>
      <c r="E42" s="137"/>
      <c r="F42" s="138"/>
      <c r="G42" s="137"/>
      <c r="H42" s="137"/>
      <c r="I42" s="137"/>
      <c r="J42" s="139"/>
      <c r="K42" s="142"/>
    </row>
    <row r="43" spans="2:11">
      <c r="B43" s="136"/>
      <c r="C43" s="137"/>
      <c r="D43" s="137"/>
      <c r="E43" s="137"/>
      <c r="F43" s="138"/>
      <c r="G43" s="137"/>
      <c r="H43" s="137"/>
      <c r="I43" s="137"/>
      <c r="J43" s="139"/>
      <c r="K43" s="142"/>
    </row>
    <row r="44" spans="2:11">
      <c r="B44" s="136"/>
      <c r="C44" s="137"/>
      <c r="D44" s="137"/>
      <c r="E44" s="137"/>
      <c r="F44" s="138"/>
      <c r="G44" s="137"/>
      <c r="H44" s="137"/>
      <c r="I44" s="137"/>
      <c r="J44" s="139"/>
      <c r="K44" s="142"/>
    </row>
    <row r="45" spans="2:11">
      <c r="B45" s="160" t="s">
        <v>57</v>
      </c>
      <c r="C45" s="145"/>
      <c r="D45" s="145">
        <f>SUM(D35:D43)</f>
        <v>0</v>
      </c>
      <c r="E45" s="145"/>
      <c r="F45" s="146"/>
      <c r="G45" s="145"/>
      <c r="H45" s="145"/>
      <c r="I45" s="145" t="e">
        <f>D45+J45</f>
        <v>#NUM!</v>
      </c>
      <c r="J45" s="147" t="e">
        <f>SUM(J34:J44)</f>
        <v>#NUM!</v>
      </c>
      <c r="K45" s="148"/>
    </row>
    <row r="46" spans="2:11">
      <c r="B46" s="125"/>
      <c r="C46" s="161"/>
      <c r="D46" s="162"/>
      <c r="E46" s="162"/>
      <c r="F46" s="161"/>
      <c r="G46" s="162"/>
      <c r="H46" s="162"/>
      <c r="I46" s="162"/>
      <c r="J46" s="128" t="s">
        <v>58</v>
      </c>
      <c r="K46" s="163" t="s">
        <v>4</v>
      </c>
    </row>
    <row r="47" spans="2:11">
      <c r="B47" s="125" t="s">
        <v>33</v>
      </c>
      <c r="C47" s="162"/>
      <c r="D47" s="162" t="e">
        <f>ROUNDDOWN(D45+J45,-5)</f>
        <v>#NUM!</v>
      </c>
      <c r="E47" s="162"/>
      <c r="F47" s="161"/>
      <c r="G47" s="162"/>
      <c r="H47" s="162"/>
      <c r="I47" s="162"/>
      <c r="J47" s="164" t="e">
        <f>D47-D45</f>
        <v>#NUM!</v>
      </c>
      <c r="K47" s="165" t="s">
        <v>5</v>
      </c>
    </row>
    <row r="48" spans="2:11">
      <c r="B48" s="125" t="s">
        <v>59</v>
      </c>
      <c r="C48" s="162"/>
      <c r="D48" s="162" t="e">
        <f>D47*8%</f>
        <v>#NUM!</v>
      </c>
      <c r="E48" s="162"/>
      <c r="F48" s="161"/>
      <c r="G48" s="162"/>
      <c r="H48" s="162"/>
      <c r="I48" s="162"/>
      <c r="J48" s="164"/>
      <c r="K48" s="166">
        <v>0</v>
      </c>
    </row>
    <row r="49" spans="2:11">
      <c r="B49" s="125" t="s">
        <v>60</v>
      </c>
      <c r="C49" s="162"/>
      <c r="D49" s="162" t="e">
        <f>SUM(D47:D48)</f>
        <v>#NUM!</v>
      </c>
      <c r="E49" s="162"/>
      <c r="F49" s="161"/>
      <c r="G49" s="162"/>
      <c r="H49" s="162"/>
      <c r="I49" s="162"/>
      <c r="J49" s="164"/>
      <c r="K49" s="167" t="s">
        <v>6</v>
      </c>
    </row>
    <row r="50" spans="2:11" ht="21">
      <c r="B50" s="723" t="s">
        <v>153</v>
      </c>
      <c r="C50" s="722"/>
      <c r="D50" s="722"/>
      <c r="E50" s="3"/>
      <c r="F50" s="4"/>
      <c r="G50" s="3"/>
      <c r="H50" s="3"/>
      <c r="I50" s="3"/>
      <c r="J50" s="3"/>
      <c r="K50" s="3"/>
    </row>
    <row r="51" spans="2:11">
      <c r="B51" s="121" t="s">
        <v>29</v>
      </c>
      <c r="C51" s="122"/>
      <c r="D51" s="122"/>
      <c r="E51" s="122"/>
      <c r="F51" s="123"/>
      <c r="G51" s="122"/>
      <c r="H51" s="122"/>
      <c r="I51" s="122"/>
      <c r="J51" s="122"/>
      <c r="K51" s="124" t="s">
        <v>147</v>
      </c>
    </row>
    <row r="52" spans="2:11">
      <c r="B52" s="125" t="s">
        <v>30</v>
      </c>
      <c r="C52" s="126" t="s">
        <v>31</v>
      </c>
      <c r="D52" s="126" t="s">
        <v>32</v>
      </c>
      <c r="E52" s="126" t="s">
        <v>33</v>
      </c>
      <c r="F52" s="127" t="s">
        <v>34</v>
      </c>
      <c r="G52" s="126" t="s">
        <v>35</v>
      </c>
      <c r="H52" s="126" t="s">
        <v>36</v>
      </c>
      <c r="I52" s="126" t="s">
        <v>37</v>
      </c>
      <c r="J52" s="128" t="s">
        <v>38</v>
      </c>
      <c r="K52" s="129" t="s">
        <v>105</v>
      </c>
    </row>
    <row r="53" spans="2:11">
      <c r="B53" s="130" t="s">
        <v>39</v>
      </c>
      <c r="C53" s="131"/>
      <c r="D53" s="131" t="e">
        <f>#REF!-D56</f>
        <v>#REF!</v>
      </c>
      <c r="E53" s="131"/>
      <c r="F53" s="132" t="e">
        <f>IF(K57&gt;K54,K54,IF(K57&lt;K60,K60,K57))</f>
        <v>#REF!</v>
      </c>
      <c r="G53" s="133">
        <v>0.9</v>
      </c>
      <c r="H53" s="131"/>
      <c r="I53" s="131"/>
      <c r="J53" s="134" t="e">
        <f>ROUNDDOWN(D53*F53*G53/100,0)</f>
        <v>#REF!</v>
      </c>
      <c r="K53" s="135" t="s">
        <v>106</v>
      </c>
    </row>
    <row r="54" spans="2:11">
      <c r="B54" s="136"/>
      <c r="C54" s="137"/>
      <c r="D54" s="137"/>
      <c r="E54" s="137"/>
      <c r="F54" s="138"/>
      <c r="G54" s="137"/>
      <c r="H54" s="137"/>
      <c r="I54" s="137"/>
      <c r="J54" s="139"/>
      <c r="K54" s="140" t="e">
        <f>ROUND(8.47*K64^-0.0608,2)</f>
        <v>#REF!</v>
      </c>
    </row>
    <row r="55" spans="2:11">
      <c r="B55" s="136" t="s">
        <v>40</v>
      </c>
      <c r="C55" s="137"/>
      <c r="D55" s="137">
        <v>0</v>
      </c>
      <c r="E55" s="137"/>
      <c r="F55" s="138" t="e">
        <f>F53</f>
        <v>#REF!</v>
      </c>
      <c r="G55" s="133">
        <v>0.9</v>
      </c>
      <c r="H55" s="137"/>
      <c r="I55" s="137"/>
      <c r="J55" s="134" t="e">
        <f>ROUNDDOWN(D55*F55*G53*G55/100,0)</f>
        <v>#REF!</v>
      </c>
      <c r="K55" s="140"/>
    </row>
    <row r="56" spans="2:11">
      <c r="B56" s="136" t="s">
        <v>41</v>
      </c>
      <c r="C56" s="137"/>
      <c r="D56" s="137">
        <f>'（印刷）科目別内訳'!I27</f>
        <v>0</v>
      </c>
      <c r="E56" s="137"/>
      <c r="F56" s="138">
        <v>1</v>
      </c>
      <c r="G56" s="137"/>
      <c r="H56" s="137"/>
      <c r="I56" s="137"/>
      <c r="J56" s="134">
        <f>ROUNDDOWN(D56*F56/100,0)</f>
        <v>0</v>
      </c>
      <c r="K56" s="141" t="s">
        <v>107</v>
      </c>
    </row>
    <row r="57" spans="2:11">
      <c r="B57" s="136" t="s">
        <v>129</v>
      </c>
      <c r="C57" s="137"/>
      <c r="D57" s="137">
        <v>0</v>
      </c>
      <c r="E57" s="137"/>
      <c r="F57" s="138" t="e">
        <f>F53</f>
        <v>#REF!</v>
      </c>
      <c r="G57" s="133">
        <v>0.9</v>
      </c>
      <c r="H57" s="137"/>
      <c r="I57" s="137"/>
      <c r="J57" s="134" t="e">
        <f>ROUNDDOWN(D57*F57*G53*G57/100,0)</f>
        <v>#REF!</v>
      </c>
      <c r="K57" s="140" t="e">
        <f>ROUND(10.15*K64^-0.2462*K97^0.6929,2)</f>
        <v>#REF!</v>
      </c>
    </row>
    <row r="58" spans="2:11">
      <c r="B58" s="136" t="s">
        <v>42</v>
      </c>
      <c r="C58" s="137"/>
      <c r="D58" s="137"/>
      <c r="E58" s="137"/>
      <c r="F58" s="138"/>
      <c r="G58" s="137"/>
      <c r="H58" s="137"/>
      <c r="I58" s="137"/>
      <c r="J58" s="139"/>
      <c r="K58" s="142"/>
    </row>
    <row r="59" spans="2:11">
      <c r="B59" s="136"/>
      <c r="C59" s="137"/>
      <c r="D59" s="137"/>
      <c r="E59" s="122"/>
      <c r="F59" s="138"/>
      <c r="G59" s="137"/>
      <c r="H59" s="137"/>
      <c r="I59" s="137"/>
      <c r="J59" s="134"/>
      <c r="K59" s="141" t="s">
        <v>108</v>
      </c>
    </row>
    <row r="60" spans="2:11">
      <c r="B60" s="136"/>
      <c r="C60" s="137"/>
      <c r="D60" s="137"/>
      <c r="E60" s="137"/>
      <c r="F60" s="138"/>
      <c r="G60" s="137"/>
      <c r="H60" s="137"/>
      <c r="I60" s="137"/>
      <c r="J60" s="139"/>
      <c r="K60" s="140" t="e">
        <f>ROUND(3.1*K64^-0.0608,2)</f>
        <v>#REF!</v>
      </c>
    </row>
    <row r="61" spans="2:11">
      <c r="B61" s="136"/>
      <c r="C61" s="137"/>
      <c r="D61" s="137"/>
      <c r="E61" s="137"/>
      <c r="F61" s="138"/>
      <c r="G61" s="138"/>
      <c r="H61" s="138"/>
      <c r="I61" s="137"/>
      <c r="J61" s="134"/>
      <c r="K61" s="140"/>
    </row>
    <row r="62" spans="2:11">
      <c r="B62" s="136"/>
      <c r="C62" s="137"/>
      <c r="D62" s="137"/>
      <c r="E62" s="137"/>
      <c r="F62" s="138"/>
      <c r="G62" s="138"/>
      <c r="H62" s="138"/>
      <c r="I62" s="137"/>
      <c r="J62" s="139"/>
      <c r="K62" s="142"/>
    </row>
    <row r="63" spans="2:11">
      <c r="B63" s="136" t="s">
        <v>148</v>
      </c>
      <c r="C63" s="137"/>
      <c r="D63" s="137" t="e">
        <f>SUM(D53:D62)</f>
        <v>#REF!</v>
      </c>
      <c r="E63" s="137"/>
      <c r="F63" s="138"/>
      <c r="G63" s="137"/>
      <c r="H63" s="137"/>
      <c r="I63" s="137"/>
      <c r="J63" s="139"/>
      <c r="K63" s="141" t="s">
        <v>109</v>
      </c>
    </row>
    <row r="64" spans="2:11">
      <c r="B64" s="143" t="s">
        <v>149</v>
      </c>
      <c r="C64" s="144" t="s">
        <v>150</v>
      </c>
      <c r="D64" s="145" t="e">
        <f>D63-D58</f>
        <v>#REF!</v>
      </c>
      <c r="E64" s="145"/>
      <c r="F64" s="146"/>
      <c r="G64" s="145"/>
      <c r="H64" s="145"/>
      <c r="I64" s="145"/>
      <c r="J64" s="147" t="e">
        <f>SUM(J53:J63)</f>
        <v>#REF!</v>
      </c>
      <c r="K64" s="148" t="e">
        <f>IF(D64&gt;3000000,ROUNDDOWN(D64/1000,0),3000)</f>
        <v>#REF!</v>
      </c>
    </row>
    <row r="65" spans="2:11" ht="8.25" customHeight="1">
      <c r="B65" s="149"/>
      <c r="C65" s="150"/>
      <c r="D65" s="122"/>
      <c r="E65" s="122"/>
      <c r="F65" s="123"/>
      <c r="G65" s="153"/>
      <c r="H65" s="122"/>
      <c r="I65" s="122"/>
      <c r="J65" s="122"/>
      <c r="K65" s="122"/>
    </row>
    <row r="66" spans="2:11">
      <c r="B66" s="121" t="s">
        <v>43</v>
      </c>
      <c r="C66" s="122"/>
      <c r="D66" s="122"/>
      <c r="E66" s="122"/>
      <c r="F66" s="123"/>
      <c r="G66" s="122"/>
      <c r="H66" s="122"/>
      <c r="I66" s="122"/>
      <c r="J66" s="122"/>
      <c r="K66" s="122"/>
    </row>
    <row r="67" spans="2:11">
      <c r="B67" s="125" t="s">
        <v>44</v>
      </c>
      <c r="C67" s="126" t="s">
        <v>31</v>
      </c>
      <c r="D67" s="126" t="s">
        <v>32</v>
      </c>
      <c r="E67" s="126" t="s">
        <v>33</v>
      </c>
      <c r="F67" s="127" t="s">
        <v>45</v>
      </c>
      <c r="G67" s="126" t="s">
        <v>35</v>
      </c>
      <c r="H67" s="126" t="s">
        <v>36</v>
      </c>
      <c r="I67" s="126" t="s">
        <v>37</v>
      </c>
      <c r="J67" s="128" t="s">
        <v>46</v>
      </c>
      <c r="K67" s="129" t="s">
        <v>110</v>
      </c>
    </row>
    <row r="68" spans="2:11">
      <c r="B68" s="130" t="s">
        <v>47</v>
      </c>
      <c r="C68" s="131"/>
      <c r="D68" s="131" t="e">
        <f>D53+J53</f>
        <v>#REF!</v>
      </c>
      <c r="E68" s="131"/>
      <c r="F68" s="132" t="e">
        <f>IF(K72&gt;K69,K69,IF(K72&lt;K75,K75,K72))</f>
        <v>#REF!</v>
      </c>
      <c r="G68" s="151">
        <v>1</v>
      </c>
      <c r="H68" s="131"/>
      <c r="I68" s="131"/>
      <c r="J68" s="134" t="e">
        <f>ROUNDDOWN(D68*F68*G68/100,0)</f>
        <v>#REF!</v>
      </c>
      <c r="K68" s="135" t="s">
        <v>106</v>
      </c>
    </row>
    <row r="69" spans="2:11">
      <c r="B69" s="136"/>
      <c r="C69" s="137"/>
      <c r="D69" s="137"/>
      <c r="E69" s="137"/>
      <c r="F69" s="138"/>
      <c r="G69" s="133"/>
      <c r="H69" s="137"/>
      <c r="I69" s="137"/>
      <c r="J69" s="139"/>
      <c r="K69" s="140" t="e">
        <f>ROUND(530.68*K79^-0.2941,2)</f>
        <v>#REF!</v>
      </c>
    </row>
    <row r="70" spans="2:11">
      <c r="B70" s="136" t="s">
        <v>48</v>
      </c>
      <c r="C70" s="137"/>
      <c r="D70" s="137" t="e">
        <f>D55+J55</f>
        <v>#REF!</v>
      </c>
      <c r="E70" s="137"/>
      <c r="F70" s="132" t="e">
        <f>F68</f>
        <v>#REF!</v>
      </c>
      <c r="G70" s="133">
        <v>1</v>
      </c>
      <c r="H70" s="137"/>
      <c r="I70" s="137"/>
      <c r="J70" s="134" t="e">
        <f>ROUNDDOWN(D70*F70*G70/100,0)</f>
        <v>#REF!</v>
      </c>
      <c r="K70" s="140"/>
    </row>
    <row r="71" spans="2:11">
      <c r="B71" s="136" t="s">
        <v>49</v>
      </c>
      <c r="C71" s="137"/>
      <c r="D71" s="131">
        <f>D56+J56</f>
        <v>0</v>
      </c>
      <c r="E71" s="137"/>
      <c r="F71" s="138">
        <v>2</v>
      </c>
      <c r="G71" s="133"/>
      <c r="H71" s="137"/>
      <c r="I71" s="137"/>
      <c r="J71" s="134">
        <f>ROUNDDOWN(D71*F71/100,0)</f>
        <v>0</v>
      </c>
      <c r="K71" s="141" t="s">
        <v>107</v>
      </c>
    </row>
    <row r="72" spans="2:11">
      <c r="B72" s="136" t="s">
        <v>131</v>
      </c>
      <c r="C72" s="137"/>
      <c r="D72" s="131" t="e">
        <f>D57+J57</f>
        <v>#REF!</v>
      </c>
      <c r="E72" s="137"/>
      <c r="F72" s="138" t="e">
        <f>F68</f>
        <v>#REF!</v>
      </c>
      <c r="G72" s="133">
        <v>0.8</v>
      </c>
      <c r="H72" s="137"/>
      <c r="I72" s="137"/>
      <c r="J72" s="134" t="e">
        <f>ROUNDDOWN(D72*F72*G72/100,0)</f>
        <v>#REF!</v>
      </c>
      <c r="K72" s="140" t="e">
        <f>ROUND(658.42*K79^-0.4896*K97^0.7247,2)</f>
        <v>#REF!</v>
      </c>
    </row>
    <row r="73" spans="2:11">
      <c r="B73" s="136" t="s">
        <v>42</v>
      </c>
      <c r="C73" s="137"/>
      <c r="D73" s="131">
        <f>D58</f>
        <v>0</v>
      </c>
      <c r="E73" s="137"/>
      <c r="F73" s="138"/>
      <c r="G73" s="133"/>
      <c r="H73" s="137"/>
      <c r="I73" s="137"/>
      <c r="J73" s="134"/>
      <c r="K73" s="142"/>
    </row>
    <row r="74" spans="2:11">
      <c r="B74" s="136"/>
      <c r="C74" s="137"/>
      <c r="D74" s="131"/>
      <c r="E74" s="137"/>
      <c r="F74" s="138"/>
      <c r="G74" s="133"/>
      <c r="H74" s="137"/>
      <c r="I74" s="137"/>
      <c r="J74" s="134"/>
      <c r="K74" s="141" t="s">
        <v>108</v>
      </c>
    </row>
    <row r="75" spans="2:11">
      <c r="B75" s="136"/>
      <c r="C75" s="137"/>
      <c r="D75" s="137"/>
      <c r="E75" s="137"/>
      <c r="F75" s="138"/>
      <c r="G75" s="133"/>
      <c r="H75" s="137"/>
      <c r="I75" s="137"/>
      <c r="J75" s="134"/>
      <c r="K75" s="140" t="e">
        <f>ROUND(186.18*K79^-0.2941,2)</f>
        <v>#REF!</v>
      </c>
    </row>
    <row r="76" spans="2:11">
      <c r="B76" s="136"/>
      <c r="C76" s="137"/>
      <c r="D76" s="131"/>
      <c r="E76" s="137"/>
      <c r="F76" s="138"/>
      <c r="G76" s="133"/>
      <c r="H76" s="137"/>
      <c r="I76" s="137"/>
      <c r="J76" s="134"/>
      <c r="K76" s="142"/>
    </row>
    <row r="77" spans="2:11">
      <c r="B77" s="136"/>
      <c r="C77" s="137"/>
      <c r="D77" s="137"/>
      <c r="E77" s="137"/>
      <c r="F77" s="138"/>
      <c r="G77" s="133"/>
      <c r="H77" s="137"/>
      <c r="I77" s="137"/>
      <c r="J77" s="134"/>
      <c r="K77" s="142"/>
    </row>
    <row r="78" spans="2:11">
      <c r="B78" s="136" t="s">
        <v>148</v>
      </c>
      <c r="C78" s="137"/>
      <c r="D78" s="137" t="e">
        <f>SUM(D68:D77)</f>
        <v>#REF!</v>
      </c>
      <c r="E78" s="137"/>
      <c r="F78" s="138"/>
      <c r="G78" s="133"/>
      <c r="H78" s="137"/>
      <c r="I78" s="137"/>
      <c r="J78" s="134"/>
      <c r="K78" s="141" t="s">
        <v>0</v>
      </c>
    </row>
    <row r="79" spans="2:11">
      <c r="B79" s="143" t="s">
        <v>151</v>
      </c>
      <c r="C79" s="144" t="s">
        <v>150</v>
      </c>
      <c r="D79" s="145" t="e">
        <f>D78-D73</f>
        <v>#REF!</v>
      </c>
      <c r="E79" s="145"/>
      <c r="F79" s="146"/>
      <c r="G79" s="152"/>
      <c r="H79" s="145"/>
      <c r="I79" s="145"/>
      <c r="J79" s="147" t="e">
        <f>SUM(J68:J78)</f>
        <v>#REF!</v>
      </c>
      <c r="K79" s="148" t="e">
        <f>IF(D79&gt;3000000,ROUNDDOWN(D79/1000,0),3000)</f>
        <v>#REF!</v>
      </c>
    </row>
    <row r="80" spans="2:11" ht="8.25" customHeight="1">
      <c r="B80" s="149"/>
      <c r="C80" s="150"/>
      <c r="D80" s="122"/>
      <c r="E80" s="122"/>
      <c r="F80" s="123"/>
      <c r="G80" s="153"/>
      <c r="H80" s="122"/>
      <c r="I80" s="122"/>
      <c r="J80" s="122"/>
      <c r="K80" s="122"/>
    </row>
    <row r="81" spans="2:11">
      <c r="B81" s="121" t="s">
        <v>50</v>
      </c>
      <c r="C81" s="122"/>
      <c r="D81" s="122"/>
      <c r="E81" s="122"/>
      <c r="F81" s="123"/>
      <c r="G81" s="122"/>
      <c r="H81" s="122"/>
      <c r="I81" s="122"/>
      <c r="J81" s="122"/>
      <c r="K81" s="122"/>
    </row>
    <row r="82" spans="2:11">
      <c r="B82" s="125" t="s">
        <v>51</v>
      </c>
      <c r="C82" s="126" t="s">
        <v>31</v>
      </c>
      <c r="D82" s="126" t="s">
        <v>32</v>
      </c>
      <c r="E82" s="126" t="s">
        <v>33</v>
      </c>
      <c r="F82" s="127" t="s">
        <v>52</v>
      </c>
      <c r="G82" s="126" t="s">
        <v>35</v>
      </c>
      <c r="H82" s="126" t="s">
        <v>53</v>
      </c>
      <c r="I82" s="126" t="s">
        <v>37</v>
      </c>
      <c r="J82" s="128" t="s">
        <v>54</v>
      </c>
      <c r="K82" s="129" t="s">
        <v>1</v>
      </c>
    </row>
    <row r="83" spans="2:11">
      <c r="B83" s="154"/>
      <c r="C83" s="155"/>
      <c r="D83" s="155"/>
      <c r="E83" s="155"/>
      <c r="F83" s="156"/>
      <c r="G83" s="121"/>
      <c r="H83" s="155"/>
      <c r="I83" s="155"/>
      <c r="J83" s="157"/>
      <c r="K83" s="135" t="s">
        <v>2</v>
      </c>
    </row>
    <row r="84" spans="2:11">
      <c r="B84" s="136" t="s">
        <v>55</v>
      </c>
      <c r="C84" s="137"/>
      <c r="D84" s="213" t="e">
        <f>D78+J79</f>
        <v>#REF!</v>
      </c>
      <c r="E84" s="137"/>
      <c r="F84" s="138" t="e">
        <f>IF(K87&gt;K84,K84,IF(K87&lt;K90,K90,K87))</f>
        <v>#REF!</v>
      </c>
      <c r="G84" s="133">
        <v>1</v>
      </c>
      <c r="H84" s="137"/>
      <c r="I84" s="137"/>
      <c r="J84" s="139" t="e">
        <f>ROUNDDOWN(D84*F84*G84/100,0)</f>
        <v>#REF!</v>
      </c>
      <c r="K84" s="140">
        <v>17.489999999999998</v>
      </c>
    </row>
    <row r="85" spans="2:11">
      <c r="B85" s="136"/>
      <c r="C85" s="137"/>
      <c r="D85" s="137"/>
      <c r="E85" s="137"/>
      <c r="F85" s="138"/>
      <c r="G85" s="133"/>
      <c r="H85" s="137"/>
      <c r="I85" s="137"/>
      <c r="J85" s="139"/>
      <c r="K85" s="141"/>
    </row>
    <row r="86" spans="2:11">
      <c r="B86" s="136"/>
      <c r="C86" s="138"/>
      <c r="D86" s="137"/>
      <c r="E86" s="137"/>
      <c r="F86" s="158"/>
      <c r="G86" s="133"/>
      <c r="H86" s="137"/>
      <c r="I86" s="137"/>
      <c r="J86" s="139"/>
      <c r="K86" s="141" t="s">
        <v>107</v>
      </c>
    </row>
    <row r="87" spans="2:11">
      <c r="B87" s="136" t="s">
        <v>56</v>
      </c>
      <c r="C87" s="138"/>
      <c r="D87" s="137"/>
      <c r="E87" s="159"/>
      <c r="F87" s="138">
        <v>0.04</v>
      </c>
      <c r="G87" s="138"/>
      <c r="H87" s="137"/>
      <c r="I87" s="137"/>
      <c r="J87" s="134" t="e">
        <f>ROUNDDOWN(D84*F87/100,-1)</f>
        <v>#REF!</v>
      </c>
      <c r="K87" s="140" t="e">
        <f>ROUND(29.102-3.34*LOG(D94/1000),2)</f>
        <v>#REF!</v>
      </c>
    </row>
    <row r="88" spans="2:11">
      <c r="B88" s="136"/>
      <c r="C88" s="137"/>
      <c r="D88" s="137"/>
      <c r="E88" s="137"/>
      <c r="F88" s="138"/>
      <c r="G88" s="137"/>
      <c r="H88" s="137"/>
      <c r="I88" s="137"/>
      <c r="J88" s="139"/>
      <c r="K88" s="142"/>
    </row>
    <row r="89" spans="2:11">
      <c r="B89" s="136"/>
      <c r="C89" s="137"/>
      <c r="D89" s="137"/>
      <c r="E89" s="137"/>
      <c r="F89" s="138"/>
      <c r="G89" s="137"/>
      <c r="H89" s="137"/>
      <c r="I89" s="137"/>
      <c r="J89" s="139"/>
      <c r="K89" s="141" t="s">
        <v>3</v>
      </c>
    </row>
    <row r="90" spans="2:11">
      <c r="B90" s="136"/>
      <c r="C90" s="137"/>
      <c r="D90" s="137"/>
      <c r="E90" s="137"/>
      <c r="F90" s="138"/>
      <c r="G90" s="138"/>
      <c r="H90" s="137"/>
      <c r="I90" s="137"/>
      <c r="J90" s="139"/>
      <c r="K90" s="140">
        <v>8.06</v>
      </c>
    </row>
    <row r="91" spans="2:11">
      <c r="B91" s="136"/>
      <c r="C91" s="137"/>
      <c r="D91" s="137"/>
      <c r="E91" s="137"/>
      <c r="F91" s="138"/>
      <c r="G91" s="137"/>
      <c r="H91" s="137"/>
      <c r="I91" s="137"/>
      <c r="J91" s="139"/>
      <c r="K91" s="142"/>
    </row>
    <row r="92" spans="2:11">
      <c r="B92" s="136"/>
      <c r="C92" s="137"/>
      <c r="D92" s="137"/>
      <c r="E92" s="137"/>
      <c r="F92" s="138"/>
      <c r="G92" s="137"/>
      <c r="H92" s="137"/>
      <c r="I92" s="137"/>
      <c r="J92" s="139"/>
      <c r="K92" s="142"/>
    </row>
    <row r="93" spans="2:11">
      <c r="B93" s="136"/>
      <c r="C93" s="137"/>
      <c r="D93" s="137"/>
      <c r="E93" s="137"/>
      <c r="F93" s="138"/>
      <c r="G93" s="137"/>
      <c r="H93" s="137"/>
      <c r="I93" s="137"/>
      <c r="J93" s="139"/>
      <c r="K93" s="142"/>
    </row>
    <row r="94" spans="2:11">
      <c r="B94" s="160" t="s">
        <v>57</v>
      </c>
      <c r="C94" s="145"/>
      <c r="D94" s="145" t="e">
        <f>SUM(D84:D92)</f>
        <v>#REF!</v>
      </c>
      <c r="E94" s="145"/>
      <c r="F94" s="146"/>
      <c r="G94" s="145"/>
      <c r="H94" s="145"/>
      <c r="I94" s="145" t="e">
        <f>D94+J94</f>
        <v>#REF!</v>
      </c>
      <c r="J94" s="147" t="e">
        <f>SUM(J83:J93)</f>
        <v>#REF!</v>
      </c>
      <c r="K94" s="148"/>
    </row>
    <row r="95" spans="2:11">
      <c r="B95" s="125"/>
      <c r="C95" s="161"/>
      <c r="D95" s="162"/>
      <c r="E95" s="162"/>
      <c r="F95" s="161"/>
      <c r="G95" s="162"/>
      <c r="H95" s="162"/>
      <c r="I95" s="162"/>
      <c r="J95" s="128" t="s">
        <v>58</v>
      </c>
      <c r="K95" s="163" t="s">
        <v>4</v>
      </c>
    </row>
    <row r="96" spans="2:11">
      <c r="B96" s="125" t="s">
        <v>33</v>
      </c>
      <c r="C96" s="162"/>
      <c r="D96" s="214" t="e">
        <f>ROUNDDOWN(D94+J94,-3)</f>
        <v>#REF!</v>
      </c>
      <c r="E96" s="162"/>
      <c r="F96" s="161"/>
      <c r="G96" s="162"/>
      <c r="H96" s="162"/>
      <c r="I96" s="162"/>
      <c r="J96" s="164" t="e">
        <f>D96-D94</f>
        <v>#REF!</v>
      </c>
      <c r="K96" s="165" t="s">
        <v>5</v>
      </c>
    </row>
    <row r="97" spans="2:11">
      <c r="B97" s="125" t="s">
        <v>59</v>
      </c>
      <c r="C97" s="162"/>
      <c r="D97" s="162" t="e">
        <f>D96*10%</f>
        <v>#REF!</v>
      </c>
      <c r="E97" s="162"/>
      <c r="F97" s="161"/>
      <c r="G97" s="162"/>
      <c r="H97" s="162"/>
      <c r="I97" s="162"/>
      <c r="J97" s="164"/>
      <c r="K97" s="166">
        <v>2.54</v>
      </c>
    </row>
    <row r="98" spans="2:11">
      <c r="B98" s="125" t="s">
        <v>60</v>
      </c>
      <c r="C98" s="162"/>
      <c r="D98" s="162" t="e">
        <f>SUM(D96:D97)</f>
        <v>#REF!</v>
      </c>
      <c r="E98" s="162"/>
      <c r="F98" s="161"/>
      <c r="G98" s="162"/>
      <c r="H98" s="162"/>
      <c r="I98" s="162"/>
      <c r="J98" s="164"/>
      <c r="K98" s="167" t="s">
        <v>6</v>
      </c>
    </row>
  </sheetData>
  <phoneticPr fontId="13"/>
  <pageMargins left="0.7" right="0.7" top="0.75" bottom="0.75" header="0.3" footer="0.3"/>
  <pageSetup paperSize="9" orientation="portrait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B6DF89"/>
  </sheetPr>
  <dimension ref="B1:K98"/>
  <sheetViews>
    <sheetView view="pageBreakPreview" topLeftCell="A53" zoomScale="90" zoomScaleNormal="100" zoomScaleSheetLayoutView="90" workbookViewId="0">
      <selection activeCell="K98" sqref="K98"/>
    </sheetView>
  </sheetViews>
  <sheetFormatPr defaultRowHeight="13.5"/>
  <cols>
    <col min="1" max="1" width="9" style="120"/>
    <col min="2" max="2" width="21.875" style="120" customWidth="1"/>
    <col min="3" max="3" width="13.625" style="120" customWidth="1"/>
    <col min="4" max="4" width="16.5" style="120" customWidth="1"/>
    <col min="5" max="5" width="11.5" style="120" customWidth="1"/>
    <col min="6" max="6" width="12.625" style="120" customWidth="1"/>
    <col min="7" max="7" width="8.875" style="120" customWidth="1"/>
    <col min="8" max="8" width="14.875" style="120" customWidth="1"/>
    <col min="9" max="9" width="15.125" style="120" customWidth="1"/>
    <col min="10" max="10" width="15.875" style="120" customWidth="1"/>
    <col min="11" max="11" width="16.5" style="120" customWidth="1"/>
    <col min="12" max="12" width="9" style="120"/>
    <col min="13" max="13" width="12.625" style="120" customWidth="1"/>
    <col min="14" max="14" width="8.875" style="120" customWidth="1"/>
    <col min="15" max="16" width="12.5" style="120" customWidth="1"/>
    <col min="17" max="17" width="15.875" style="120" customWidth="1"/>
    <col min="18" max="18" width="15.625" style="120" customWidth="1"/>
    <col min="19" max="19" width="9" style="120"/>
    <col min="20" max="20" width="15.625" style="120" customWidth="1"/>
    <col min="21" max="21" width="12.5" style="120" customWidth="1"/>
    <col min="22" max="22" width="15.5" style="120" customWidth="1"/>
    <col min="23" max="24" width="12.625" style="120" customWidth="1"/>
    <col min="25" max="25" width="8.875" style="120" customWidth="1"/>
    <col min="26" max="27" width="12.5" style="120" customWidth="1"/>
    <col min="28" max="28" width="15.875" style="120" customWidth="1"/>
    <col min="29" max="29" width="15.625" style="120" customWidth="1"/>
    <col min="30" max="257" width="9" style="120"/>
    <col min="258" max="258" width="21.875" style="120" customWidth="1"/>
    <col min="259" max="259" width="13.625" style="120" customWidth="1"/>
    <col min="260" max="260" width="16.5" style="120" customWidth="1"/>
    <col min="261" max="261" width="11.5" style="120" customWidth="1"/>
    <col min="262" max="262" width="12.625" style="120" customWidth="1"/>
    <col min="263" max="263" width="8.875" style="120" customWidth="1"/>
    <col min="264" max="264" width="14.875" style="120" customWidth="1"/>
    <col min="265" max="265" width="15.125" style="120" customWidth="1"/>
    <col min="266" max="266" width="15.875" style="120" customWidth="1"/>
    <col min="267" max="267" width="16.5" style="120" customWidth="1"/>
    <col min="268" max="268" width="9" style="120"/>
    <col min="269" max="269" width="12.625" style="120" customWidth="1"/>
    <col min="270" max="270" width="8.875" style="120" customWidth="1"/>
    <col min="271" max="272" width="12.5" style="120" customWidth="1"/>
    <col min="273" max="273" width="15.875" style="120" customWidth="1"/>
    <col min="274" max="274" width="15.625" style="120" customWidth="1"/>
    <col min="275" max="275" width="9" style="120"/>
    <col min="276" max="276" width="15.625" style="120" customWidth="1"/>
    <col min="277" max="277" width="12.5" style="120" customWidth="1"/>
    <col min="278" max="278" width="15.5" style="120" customWidth="1"/>
    <col min="279" max="280" width="12.625" style="120" customWidth="1"/>
    <col min="281" max="281" width="8.875" style="120" customWidth="1"/>
    <col min="282" max="283" width="12.5" style="120" customWidth="1"/>
    <col min="284" max="284" width="15.875" style="120" customWidth="1"/>
    <col min="285" max="285" width="15.625" style="120" customWidth="1"/>
    <col min="286" max="513" width="9" style="120"/>
    <col min="514" max="514" width="21.875" style="120" customWidth="1"/>
    <col min="515" max="515" width="13.625" style="120" customWidth="1"/>
    <col min="516" max="516" width="16.5" style="120" customWidth="1"/>
    <col min="517" max="517" width="11.5" style="120" customWidth="1"/>
    <col min="518" max="518" width="12.625" style="120" customWidth="1"/>
    <col min="519" max="519" width="8.875" style="120" customWidth="1"/>
    <col min="520" max="520" width="14.875" style="120" customWidth="1"/>
    <col min="521" max="521" width="15.125" style="120" customWidth="1"/>
    <col min="522" max="522" width="15.875" style="120" customWidth="1"/>
    <col min="523" max="523" width="16.5" style="120" customWidth="1"/>
    <col min="524" max="524" width="9" style="120"/>
    <col min="525" max="525" width="12.625" style="120" customWidth="1"/>
    <col min="526" max="526" width="8.875" style="120" customWidth="1"/>
    <col min="527" max="528" width="12.5" style="120" customWidth="1"/>
    <col min="529" max="529" width="15.875" style="120" customWidth="1"/>
    <col min="530" max="530" width="15.625" style="120" customWidth="1"/>
    <col min="531" max="531" width="9" style="120"/>
    <col min="532" max="532" width="15.625" style="120" customWidth="1"/>
    <col min="533" max="533" width="12.5" style="120" customWidth="1"/>
    <col min="534" max="534" width="15.5" style="120" customWidth="1"/>
    <col min="535" max="536" width="12.625" style="120" customWidth="1"/>
    <col min="537" max="537" width="8.875" style="120" customWidth="1"/>
    <col min="538" max="539" width="12.5" style="120" customWidth="1"/>
    <col min="540" max="540" width="15.875" style="120" customWidth="1"/>
    <col min="541" max="541" width="15.625" style="120" customWidth="1"/>
    <col min="542" max="769" width="9" style="120"/>
    <col min="770" max="770" width="21.875" style="120" customWidth="1"/>
    <col min="771" max="771" width="13.625" style="120" customWidth="1"/>
    <col min="772" max="772" width="16.5" style="120" customWidth="1"/>
    <col min="773" max="773" width="11.5" style="120" customWidth="1"/>
    <col min="774" max="774" width="12.625" style="120" customWidth="1"/>
    <col min="775" max="775" width="8.875" style="120" customWidth="1"/>
    <col min="776" max="776" width="14.875" style="120" customWidth="1"/>
    <col min="777" max="777" width="15.125" style="120" customWidth="1"/>
    <col min="778" max="778" width="15.875" style="120" customWidth="1"/>
    <col min="779" max="779" width="16.5" style="120" customWidth="1"/>
    <col min="780" max="780" width="9" style="120"/>
    <col min="781" max="781" width="12.625" style="120" customWidth="1"/>
    <col min="782" max="782" width="8.875" style="120" customWidth="1"/>
    <col min="783" max="784" width="12.5" style="120" customWidth="1"/>
    <col min="785" max="785" width="15.875" style="120" customWidth="1"/>
    <col min="786" max="786" width="15.625" style="120" customWidth="1"/>
    <col min="787" max="787" width="9" style="120"/>
    <col min="788" max="788" width="15.625" style="120" customWidth="1"/>
    <col min="789" max="789" width="12.5" style="120" customWidth="1"/>
    <col min="790" max="790" width="15.5" style="120" customWidth="1"/>
    <col min="791" max="792" width="12.625" style="120" customWidth="1"/>
    <col min="793" max="793" width="8.875" style="120" customWidth="1"/>
    <col min="794" max="795" width="12.5" style="120" customWidth="1"/>
    <col min="796" max="796" width="15.875" style="120" customWidth="1"/>
    <col min="797" max="797" width="15.625" style="120" customWidth="1"/>
    <col min="798" max="1025" width="9" style="120"/>
    <col min="1026" max="1026" width="21.875" style="120" customWidth="1"/>
    <col min="1027" max="1027" width="13.625" style="120" customWidth="1"/>
    <col min="1028" max="1028" width="16.5" style="120" customWidth="1"/>
    <col min="1029" max="1029" width="11.5" style="120" customWidth="1"/>
    <col min="1030" max="1030" width="12.625" style="120" customWidth="1"/>
    <col min="1031" max="1031" width="8.875" style="120" customWidth="1"/>
    <col min="1032" max="1032" width="14.875" style="120" customWidth="1"/>
    <col min="1033" max="1033" width="15.125" style="120" customWidth="1"/>
    <col min="1034" max="1034" width="15.875" style="120" customWidth="1"/>
    <col min="1035" max="1035" width="16.5" style="120" customWidth="1"/>
    <col min="1036" max="1036" width="9" style="120"/>
    <col min="1037" max="1037" width="12.625" style="120" customWidth="1"/>
    <col min="1038" max="1038" width="8.875" style="120" customWidth="1"/>
    <col min="1039" max="1040" width="12.5" style="120" customWidth="1"/>
    <col min="1041" max="1041" width="15.875" style="120" customWidth="1"/>
    <col min="1042" max="1042" width="15.625" style="120" customWidth="1"/>
    <col min="1043" max="1043" width="9" style="120"/>
    <col min="1044" max="1044" width="15.625" style="120" customWidth="1"/>
    <col min="1045" max="1045" width="12.5" style="120" customWidth="1"/>
    <col min="1046" max="1046" width="15.5" style="120" customWidth="1"/>
    <col min="1047" max="1048" width="12.625" style="120" customWidth="1"/>
    <col min="1049" max="1049" width="8.875" style="120" customWidth="1"/>
    <col min="1050" max="1051" width="12.5" style="120" customWidth="1"/>
    <col min="1052" max="1052" width="15.875" style="120" customWidth="1"/>
    <col min="1053" max="1053" width="15.625" style="120" customWidth="1"/>
    <col min="1054" max="1281" width="9" style="120"/>
    <col min="1282" max="1282" width="21.875" style="120" customWidth="1"/>
    <col min="1283" max="1283" width="13.625" style="120" customWidth="1"/>
    <col min="1284" max="1284" width="16.5" style="120" customWidth="1"/>
    <col min="1285" max="1285" width="11.5" style="120" customWidth="1"/>
    <col min="1286" max="1286" width="12.625" style="120" customWidth="1"/>
    <col min="1287" max="1287" width="8.875" style="120" customWidth="1"/>
    <col min="1288" max="1288" width="14.875" style="120" customWidth="1"/>
    <col min="1289" max="1289" width="15.125" style="120" customWidth="1"/>
    <col min="1290" max="1290" width="15.875" style="120" customWidth="1"/>
    <col min="1291" max="1291" width="16.5" style="120" customWidth="1"/>
    <col min="1292" max="1292" width="9" style="120"/>
    <col min="1293" max="1293" width="12.625" style="120" customWidth="1"/>
    <col min="1294" max="1294" width="8.875" style="120" customWidth="1"/>
    <col min="1295" max="1296" width="12.5" style="120" customWidth="1"/>
    <col min="1297" max="1297" width="15.875" style="120" customWidth="1"/>
    <col min="1298" max="1298" width="15.625" style="120" customWidth="1"/>
    <col min="1299" max="1299" width="9" style="120"/>
    <col min="1300" max="1300" width="15.625" style="120" customWidth="1"/>
    <col min="1301" max="1301" width="12.5" style="120" customWidth="1"/>
    <col min="1302" max="1302" width="15.5" style="120" customWidth="1"/>
    <col min="1303" max="1304" width="12.625" style="120" customWidth="1"/>
    <col min="1305" max="1305" width="8.875" style="120" customWidth="1"/>
    <col min="1306" max="1307" width="12.5" style="120" customWidth="1"/>
    <col min="1308" max="1308" width="15.875" style="120" customWidth="1"/>
    <col min="1309" max="1309" width="15.625" style="120" customWidth="1"/>
    <col min="1310" max="1537" width="9" style="120"/>
    <col min="1538" max="1538" width="21.875" style="120" customWidth="1"/>
    <col min="1539" max="1539" width="13.625" style="120" customWidth="1"/>
    <col min="1540" max="1540" width="16.5" style="120" customWidth="1"/>
    <col min="1541" max="1541" width="11.5" style="120" customWidth="1"/>
    <col min="1542" max="1542" width="12.625" style="120" customWidth="1"/>
    <col min="1543" max="1543" width="8.875" style="120" customWidth="1"/>
    <col min="1544" max="1544" width="14.875" style="120" customWidth="1"/>
    <col min="1545" max="1545" width="15.125" style="120" customWidth="1"/>
    <col min="1546" max="1546" width="15.875" style="120" customWidth="1"/>
    <col min="1547" max="1547" width="16.5" style="120" customWidth="1"/>
    <col min="1548" max="1548" width="9" style="120"/>
    <col min="1549" max="1549" width="12.625" style="120" customWidth="1"/>
    <col min="1550" max="1550" width="8.875" style="120" customWidth="1"/>
    <col min="1551" max="1552" width="12.5" style="120" customWidth="1"/>
    <col min="1553" max="1553" width="15.875" style="120" customWidth="1"/>
    <col min="1554" max="1554" width="15.625" style="120" customWidth="1"/>
    <col min="1555" max="1555" width="9" style="120"/>
    <col min="1556" max="1556" width="15.625" style="120" customWidth="1"/>
    <col min="1557" max="1557" width="12.5" style="120" customWidth="1"/>
    <col min="1558" max="1558" width="15.5" style="120" customWidth="1"/>
    <col min="1559" max="1560" width="12.625" style="120" customWidth="1"/>
    <col min="1561" max="1561" width="8.875" style="120" customWidth="1"/>
    <col min="1562" max="1563" width="12.5" style="120" customWidth="1"/>
    <col min="1564" max="1564" width="15.875" style="120" customWidth="1"/>
    <col min="1565" max="1565" width="15.625" style="120" customWidth="1"/>
    <col min="1566" max="1793" width="9" style="120"/>
    <col min="1794" max="1794" width="21.875" style="120" customWidth="1"/>
    <col min="1795" max="1795" width="13.625" style="120" customWidth="1"/>
    <col min="1796" max="1796" width="16.5" style="120" customWidth="1"/>
    <col min="1797" max="1797" width="11.5" style="120" customWidth="1"/>
    <col min="1798" max="1798" width="12.625" style="120" customWidth="1"/>
    <col min="1799" max="1799" width="8.875" style="120" customWidth="1"/>
    <col min="1800" max="1800" width="14.875" style="120" customWidth="1"/>
    <col min="1801" max="1801" width="15.125" style="120" customWidth="1"/>
    <col min="1802" max="1802" width="15.875" style="120" customWidth="1"/>
    <col min="1803" max="1803" width="16.5" style="120" customWidth="1"/>
    <col min="1804" max="1804" width="9" style="120"/>
    <col min="1805" max="1805" width="12.625" style="120" customWidth="1"/>
    <col min="1806" max="1806" width="8.875" style="120" customWidth="1"/>
    <col min="1807" max="1808" width="12.5" style="120" customWidth="1"/>
    <col min="1809" max="1809" width="15.875" style="120" customWidth="1"/>
    <col min="1810" max="1810" width="15.625" style="120" customWidth="1"/>
    <col min="1811" max="1811" width="9" style="120"/>
    <col min="1812" max="1812" width="15.625" style="120" customWidth="1"/>
    <col min="1813" max="1813" width="12.5" style="120" customWidth="1"/>
    <col min="1814" max="1814" width="15.5" style="120" customWidth="1"/>
    <col min="1815" max="1816" width="12.625" style="120" customWidth="1"/>
    <col min="1817" max="1817" width="8.875" style="120" customWidth="1"/>
    <col min="1818" max="1819" width="12.5" style="120" customWidth="1"/>
    <col min="1820" max="1820" width="15.875" style="120" customWidth="1"/>
    <col min="1821" max="1821" width="15.625" style="120" customWidth="1"/>
    <col min="1822" max="2049" width="9" style="120"/>
    <col min="2050" max="2050" width="21.875" style="120" customWidth="1"/>
    <col min="2051" max="2051" width="13.625" style="120" customWidth="1"/>
    <col min="2052" max="2052" width="16.5" style="120" customWidth="1"/>
    <col min="2053" max="2053" width="11.5" style="120" customWidth="1"/>
    <col min="2054" max="2054" width="12.625" style="120" customWidth="1"/>
    <col min="2055" max="2055" width="8.875" style="120" customWidth="1"/>
    <col min="2056" max="2056" width="14.875" style="120" customWidth="1"/>
    <col min="2057" max="2057" width="15.125" style="120" customWidth="1"/>
    <col min="2058" max="2058" width="15.875" style="120" customWidth="1"/>
    <col min="2059" max="2059" width="16.5" style="120" customWidth="1"/>
    <col min="2060" max="2060" width="9" style="120"/>
    <col min="2061" max="2061" width="12.625" style="120" customWidth="1"/>
    <col min="2062" max="2062" width="8.875" style="120" customWidth="1"/>
    <col min="2063" max="2064" width="12.5" style="120" customWidth="1"/>
    <col min="2065" max="2065" width="15.875" style="120" customWidth="1"/>
    <col min="2066" max="2066" width="15.625" style="120" customWidth="1"/>
    <col min="2067" max="2067" width="9" style="120"/>
    <col min="2068" max="2068" width="15.625" style="120" customWidth="1"/>
    <col min="2069" max="2069" width="12.5" style="120" customWidth="1"/>
    <col min="2070" max="2070" width="15.5" style="120" customWidth="1"/>
    <col min="2071" max="2072" width="12.625" style="120" customWidth="1"/>
    <col min="2073" max="2073" width="8.875" style="120" customWidth="1"/>
    <col min="2074" max="2075" width="12.5" style="120" customWidth="1"/>
    <col min="2076" max="2076" width="15.875" style="120" customWidth="1"/>
    <col min="2077" max="2077" width="15.625" style="120" customWidth="1"/>
    <col min="2078" max="2305" width="9" style="120"/>
    <col min="2306" max="2306" width="21.875" style="120" customWidth="1"/>
    <col min="2307" max="2307" width="13.625" style="120" customWidth="1"/>
    <col min="2308" max="2308" width="16.5" style="120" customWidth="1"/>
    <col min="2309" max="2309" width="11.5" style="120" customWidth="1"/>
    <col min="2310" max="2310" width="12.625" style="120" customWidth="1"/>
    <col min="2311" max="2311" width="8.875" style="120" customWidth="1"/>
    <col min="2312" max="2312" width="14.875" style="120" customWidth="1"/>
    <col min="2313" max="2313" width="15.125" style="120" customWidth="1"/>
    <col min="2314" max="2314" width="15.875" style="120" customWidth="1"/>
    <col min="2315" max="2315" width="16.5" style="120" customWidth="1"/>
    <col min="2316" max="2316" width="9" style="120"/>
    <col min="2317" max="2317" width="12.625" style="120" customWidth="1"/>
    <col min="2318" max="2318" width="8.875" style="120" customWidth="1"/>
    <col min="2319" max="2320" width="12.5" style="120" customWidth="1"/>
    <col min="2321" max="2321" width="15.875" style="120" customWidth="1"/>
    <col min="2322" max="2322" width="15.625" style="120" customWidth="1"/>
    <col min="2323" max="2323" width="9" style="120"/>
    <col min="2324" max="2324" width="15.625" style="120" customWidth="1"/>
    <col min="2325" max="2325" width="12.5" style="120" customWidth="1"/>
    <col min="2326" max="2326" width="15.5" style="120" customWidth="1"/>
    <col min="2327" max="2328" width="12.625" style="120" customWidth="1"/>
    <col min="2329" max="2329" width="8.875" style="120" customWidth="1"/>
    <col min="2330" max="2331" width="12.5" style="120" customWidth="1"/>
    <col min="2332" max="2332" width="15.875" style="120" customWidth="1"/>
    <col min="2333" max="2333" width="15.625" style="120" customWidth="1"/>
    <col min="2334" max="2561" width="9" style="120"/>
    <col min="2562" max="2562" width="21.875" style="120" customWidth="1"/>
    <col min="2563" max="2563" width="13.625" style="120" customWidth="1"/>
    <col min="2564" max="2564" width="16.5" style="120" customWidth="1"/>
    <col min="2565" max="2565" width="11.5" style="120" customWidth="1"/>
    <col min="2566" max="2566" width="12.625" style="120" customWidth="1"/>
    <col min="2567" max="2567" width="8.875" style="120" customWidth="1"/>
    <col min="2568" max="2568" width="14.875" style="120" customWidth="1"/>
    <col min="2569" max="2569" width="15.125" style="120" customWidth="1"/>
    <col min="2570" max="2570" width="15.875" style="120" customWidth="1"/>
    <col min="2571" max="2571" width="16.5" style="120" customWidth="1"/>
    <col min="2572" max="2572" width="9" style="120"/>
    <col min="2573" max="2573" width="12.625" style="120" customWidth="1"/>
    <col min="2574" max="2574" width="8.875" style="120" customWidth="1"/>
    <col min="2575" max="2576" width="12.5" style="120" customWidth="1"/>
    <col min="2577" max="2577" width="15.875" style="120" customWidth="1"/>
    <col min="2578" max="2578" width="15.625" style="120" customWidth="1"/>
    <col min="2579" max="2579" width="9" style="120"/>
    <col min="2580" max="2580" width="15.625" style="120" customWidth="1"/>
    <col min="2581" max="2581" width="12.5" style="120" customWidth="1"/>
    <col min="2582" max="2582" width="15.5" style="120" customWidth="1"/>
    <col min="2583" max="2584" width="12.625" style="120" customWidth="1"/>
    <col min="2585" max="2585" width="8.875" style="120" customWidth="1"/>
    <col min="2586" max="2587" width="12.5" style="120" customWidth="1"/>
    <col min="2588" max="2588" width="15.875" style="120" customWidth="1"/>
    <col min="2589" max="2589" width="15.625" style="120" customWidth="1"/>
    <col min="2590" max="2817" width="9" style="120"/>
    <col min="2818" max="2818" width="21.875" style="120" customWidth="1"/>
    <col min="2819" max="2819" width="13.625" style="120" customWidth="1"/>
    <col min="2820" max="2820" width="16.5" style="120" customWidth="1"/>
    <col min="2821" max="2821" width="11.5" style="120" customWidth="1"/>
    <col min="2822" max="2822" width="12.625" style="120" customWidth="1"/>
    <col min="2823" max="2823" width="8.875" style="120" customWidth="1"/>
    <col min="2824" max="2824" width="14.875" style="120" customWidth="1"/>
    <col min="2825" max="2825" width="15.125" style="120" customWidth="1"/>
    <col min="2826" max="2826" width="15.875" style="120" customWidth="1"/>
    <col min="2827" max="2827" width="16.5" style="120" customWidth="1"/>
    <col min="2828" max="2828" width="9" style="120"/>
    <col min="2829" max="2829" width="12.625" style="120" customWidth="1"/>
    <col min="2830" max="2830" width="8.875" style="120" customWidth="1"/>
    <col min="2831" max="2832" width="12.5" style="120" customWidth="1"/>
    <col min="2833" max="2833" width="15.875" style="120" customWidth="1"/>
    <col min="2834" max="2834" width="15.625" style="120" customWidth="1"/>
    <col min="2835" max="2835" width="9" style="120"/>
    <col min="2836" max="2836" width="15.625" style="120" customWidth="1"/>
    <col min="2837" max="2837" width="12.5" style="120" customWidth="1"/>
    <col min="2838" max="2838" width="15.5" style="120" customWidth="1"/>
    <col min="2839" max="2840" width="12.625" style="120" customWidth="1"/>
    <col min="2841" max="2841" width="8.875" style="120" customWidth="1"/>
    <col min="2842" max="2843" width="12.5" style="120" customWidth="1"/>
    <col min="2844" max="2844" width="15.875" style="120" customWidth="1"/>
    <col min="2845" max="2845" width="15.625" style="120" customWidth="1"/>
    <col min="2846" max="3073" width="9" style="120"/>
    <col min="3074" max="3074" width="21.875" style="120" customWidth="1"/>
    <col min="3075" max="3075" width="13.625" style="120" customWidth="1"/>
    <col min="3076" max="3076" width="16.5" style="120" customWidth="1"/>
    <col min="3077" max="3077" width="11.5" style="120" customWidth="1"/>
    <col min="3078" max="3078" width="12.625" style="120" customWidth="1"/>
    <col min="3079" max="3079" width="8.875" style="120" customWidth="1"/>
    <col min="3080" max="3080" width="14.875" style="120" customWidth="1"/>
    <col min="3081" max="3081" width="15.125" style="120" customWidth="1"/>
    <col min="3082" max="3082" width="15.875" style="120" customWidth="1"/>
    <col min="3083" max="3083" width="16.5" style="120" customWidth="1"/>
    <col min="3084" max="3084" width="9" style="120"/>
    <col min="3085" max="3085" width="12.625" style="120" customWidth="1"/>
    <col min="3086" max="3086" width="8.875" style="120" customWidth="1"/>
    <col min="3087" max="3088" width="12.5" style="120" customWidth="1"/>
    <col min="3089" max="3089" width="15.875" style="120" customWidth="1"/>
    <col min="3090" max="3090" width="15.625" style="120" customWidth="1"/>
    <col min="3091" max="3091" width="9" style="120"/>
    <col min="3092" max="3092" width="15.625" style="120" customWidth="1"/>
    <col min="3093" max="3093" width="12.5" style="120" customWidth="1"/>
    <col min="3094" max="3094" width="15.5" style="120" customWidth="1"/>
    <col min="3095" max="3096" width="12.625" style="120" customWidth="1"/>
    <col min="3097" max="3097" width="8.875" style="120" customWidth="1"/>
    <col min="3098" max="3099" width="12.5" style="120" customWidth="1"/>
    <col min="3100" max="3100" width="15.875" style="120" customWidth="1"/>
    <col min="3101" max="3101" width="15.625" style="120" customWidth="1"/>
    <col min="3102" max="3329" width="9" style="120"/>
    <col min="3330" max="3330" width="21.875" style="120" customWidth="1"/>
    <col min="3331" max="3331" width="13.625" style="120" customWidth="1"/>
    <col min="3332" max="3332" width="16.5" style="120" customWidth="1"/>
    <col min="3333" max="3333" width="11.5" style="120" customWidth="1"/>
    <col min="3334" max="3334" width="12.625" style="120" customWidth="1"/>
    <col min="3335" max="3335" width="8.875" style="120" customWidth="1"/>
    <col min="3336" max="3336" width="14.875" style="120" customWidth="1"/>
    <col min="3337" max="3337" width="15.125" style="120" customWidth="1"/>
    <col min="3338" max="3338" width="15.875" style="120" customWidth="1"/>
    <col min="3339" max="3339" width="16.5" style="120" customWidth="1"/>
    <col min="3340" max="3340" width="9" style="120"/>
    <col min="3341" max="3341" width="12.625" style="120" customWidth="1"/>
    <col min="3342" max="3342" width="8.875" style="120" customWidth="1"/>
    <col min="3343" max="3344" width="12.5" style="120" customWidth="1"/>
    <col min="3345" max="3345" width="15.875" style="120" customWidth="1"/>
    <col min="3346" max="3346" width="15.625" style="120" customWidth="1"/>
    <col min="3347" max="3347" width="9" style="120"/>
    <col min="3348" max="3348" width="15.625" style="120" customWidth="1"/>
    <col min="3349" max="3349" width="12.5" style="120" customWidth="1"/>
    <col min="3350" max="3350" width="15.5" style="120" customWidth="1"/>
    <col min="3351" max="3352" width="12.625" style="120" customWidth="1"/>
    <col min="3353" max="3353" width="8.875" style="120" customWidth="1"/>
    <col min="3354" max="3355" width="12.5" style="120" customWidth="1"/>
    <col min="3356" max="3356" width="15.875" style="120" customWidth="1"/>
    <col min="3357" max="3357" width="15.625" style="120" customWidth="1"/>
    <col min="3358" max="3585" width="9" style="120"/>
    <col min="3586" max="3586" width="21.875" style="120" customWidth="1"/>
    <col min="3587" max="3587" width="13.625" style="120" customWidth="1"/>
    <col min="3588" max="3588" width="16.5" style="120" customWidth="1"/>
    <col min="3589" max="3589" width="11.5" style="120" customWidth="1"/>
    <col min="3590" max="3590" width="12.625" style="120" customWidth="1"/>
    <col min="3591" max="3591" width="8.875" style="120" customWidth="1"/>
    <col min="3592" max="3592" width="14.875" style="120" customWidth="1"/>
    <col min="3593" max="3593" width="15.125" style="120" customWidth="1"/>
    <col min="3594" max="3594" width="15.875" style="120" customWidth="1"/>
    <col min="3595" max="3595" width="16.5" style="120" customWidth="1"/>
    <col min="3596" max="3596" width="9" style="120"/>
    <col min="3597" max="3597" width="12.625" style="120" customWidth="1"/>
    <col min="3598" max="3598" width="8.875" style="120" customWidth="1"/>
    <col min="3599" max="3600" width="12.5" style="120" customWidth="1"/>
    <col min="3601" max="3601" width="15.875" style="120" customWidth="1"/>
    <col min="3602" max="3602" width="15.625" style="120" customWidth="1"/>
    <col min="3603" max="3603" width="9" style="120"/>
    <col min="3604" max="3604" width="15.625" style="120" customWidth="1"/>
    <col min="3605" max="3605" width="12.5" style="120" customWidth="1"/>
    <col min="3606" max="3606" width="15.5" style="120" customWidth="1"/>
    <col min="3607" max="3608" width="12.625" style="120" customWidth="1"/>
    <col min="3609" max="3609" width="8.875" style="120" customWidth="1"/>
    <col min="3610" max="3611" width="12.5" style="120" customWidth="1"/>
    <col min="3612" max="3612" width="15.875" style="120" customWidth="1"/>
    <col min="3613" max="3613" width="15.625" style="120" customWidth="1"/>
    <col min="3614" max="3841" width="9" style="120"/>
    <col min="3842" max="3842" width="21.875" style="120" customWidth="1"/>
    <col min="3843" max="3843" width="13.625" style="120" customWidth="1"/>
    <col min="3844" max="3844" width="16.5" style="120" customWidth="1"/>
    <col min="3845" max="3845" width="11.5" style="120" customWidth="1"/>
    <col min="3846" max="3846" width="12.625" style="120" customWidth="1"/>
    <col min="3847" max="3847" width="8.875" style="120" customWidth="1"/>
    <col min="3848" max="3848" width="14.875" style="120" customWidth="1"/>
    <col min="3849" max="3849" width="15.125" style="120" customWidth="1"/>
    <col min="3850" max="3850" width="15.875" style="120" customWidth="1"/>
    <col min="3851" max="3851" width="16.5" style="120" customWidth="1"/>
    <col min="3852" max="3852" width="9" style="120"/>
    <col min="3853" max="3853" width="12.625" style="120" customWidth="1"/>
    <col min="3854" max="3854" width="8.875" style="120" customWidth="1"/>
    <col min="3855" max="3856" width="12.5" style="120" customWidth="1"/>
    <col min="3857" max="3857" width="15.875" style="120" customWidth="1"/>
    <col min="3858" max="3858" width="15.625" style="120" customWidth="1"/>
    <col min="3859" max="3859" width="9" style="120"/>
    <col min="3860" max="3860" width="15.625" style="120" customWidth="1"/>
    <col min="3861" max="3861" width="12.5" style="120" customWidth="1"/>
    <col min="3862" max="3862" width="15.5" style="120" customWidth="1"/>
    <col min="3863" max="3864" width="12.625" style="120" customWidth="1"/>
    <col min="3865" max="3865" width="8.875" style="120" customWidth="1"/>
    <col min="3866" max="3867" width="12.5" style="120" customWidth="1"/>
    <col min="3868" max="3868" width="15.875" style="120" customWidth="1"/>
    <col min="3869" max="3869" width="15.625" style="120" customWidth="1"/>
    <col min="3870" max="4097" width="9" style="120"/>
    <col min="4098" max="4098" width="21.875" style="120" customWidth="1"/>
    <col min="4099" max="4099" width="13.625" style="120" customWidth="1"/>
    <col min="4100" max="4100" width="16.5" style="120" customWidth="1"/>
    <col min="4101" max="4101" width="11.5" style="120" customWidth="1"/>
    <col min="4102" max="4102" width="12.625" style="120" customWidth="1"/>
    <col min="4103" max="4103" width="8.875" style="120" customWidth="1"/>
    <col min="4104" max="4104" width="14.875" style="120" customWidth="1"/>
    <col min="4105" max="4105" width="15.125" style="120" customWidth="1"/>
    <col min="4106" max="4106" width="15.875" style="120" customWidth="1"/>
    <col min="4107" max="4107" width="16.5" style="120" customWidth="1"/>
    <col min="4108" max="4108" width="9" style="120"/>
    <col min="4109" max="4109" width="12.625" style="120" customWidth="1"/>
    <col min="4110" max="4110" width="8.875" style="120" customWidth="1"/>
    <col min="4111" max="4112" width="12.5" style="120" customWidth="1"/>
    <col min="4113" max="4113" width="15.875" style="120" customWidth="1"/>
    <col min="4114" max="4114" width="15.625" style="120" customWidth="1"/>
    <col min="4115" max="4115" width="9" style="120"/>
    <col min="4116" max="4116" width="15.625" style="120" customWidth="1"/>
    <col min="4117" max="4117" width="12.5" style="120" customWidth="1"/>
    <col min="4118" max="4118" width="15.5" style="120" customWidth="1"/>
    <col min="4119" max="4120" width="12.625" style="120" customWidth="1"/>
    <col min="4121" max="4121" width="8.875" style="120" customWidth="1"/>
    <col min="4122" max="4123" width="12.5" style="120" customWidth="1"/>
    <col min="4124" max="4124" width="15.875" style="120" customWidth="1"/>
    <col min="4125" max="4125" width="15.625" style="120" customWidth="1"/>
    <col min="4126" max="4353" width="9" style="120"/>
    <col min="4354" max="4354" width="21.875" style="120" customWidth="1"/>
    <col min="4355" max="4355" width="13.625" style="120" customWidth="1"/>
    <col min="4356" max="4356" width="16.5" style="120" customWidth="1"/>
    <col min="4357" max="4357" width="11.5" style="120" customWidth="1"/>
    <col min="4358" max="4358" width="12.625" style="120" customWidth="1"/>
    <col min="4359" max="4359" width="8.875" style="120" customWidth="1"/>
    <col min="4360" max="4360" width="14.875" style="120" customWidth="1"/>
    <col min="4361" max="4361" width="15.125" style="120" customWidth="1"/>
    <col min="4362" max="4362" width="15.875" style="120" customWidth="1"/>
    <col min="4363" max="4363" width="16.5" style="120" customWidth="1"/>
    <col min="4364" max="4364" width="9" style="120"/>
    <col min="4365" max="4365" width="12.625" style="120" customWidth="1"/>
    <col min="4366" max="4366" width="8.875" style="120" customWidth="1"/>
    <col min="4367" max="4368" width="12.5" style="120" customWidth="1"/>
    <col min="4369" max="4369" width="15.875" style="120" customWidth="1"/>
    <col min="4370" max="4370" width="15.625" style="120" customWidth="1"/>
    <col min="4371" max="4371" width="9" style="120"/>
    <col min="4372" max="4372" width="15.625" style="120" customWidth="1"/>
    <col min="4373" max="4373" width="12.5" style="120" customWidth="1"/>
    <col min="4374" max="4374" width="15.5" style="120" customWidth="1"/>
    <col min="4375" max="4376" width="12.625" style="120" customWidth="1"/>
    <col min="4377" max="4377" width="8.875" style="120" customWidth="1"/>
    <col min="4378" max="4379" width="12.5" style="120" customWidth="1"/>
    <col min="4380" max="4380" width="15.875" style="120" customWidth="1"/>
    <col min="4381" max="4381" width="15.625" style="120" customWidth="1"/>
    <col min="4382" max="4609" width="9" style="120"/>
    <col min="4610" max="4610" width="21.875" style="120" customWidth="1"/>
    <col min="4611" max="4611" width="13.625" style="120" customWidth="1"/>
    <col min="4612" max="4612" width="16.5" style="120" customWidth="1"/>
    <col min="4613" max="4613" width="11.5" style="120" customWidth="1"/>
    <col min="4614" max="4614" width="12.625" style="120" customWidth="1"/>
    <col min="4615" max="4615" width="8.875" style="120" customWidth="1"/>
    <col min="4616" max="4616" width="14.875" style="120" customWidth="1"/>
    <col min="4617" max="4617" width="15.125" style="120" customWidth="1"/>
    <col min="4618" max="4618" width="15.875" style="120" customWidth="1"/>
    <col min="4619" max="4619" width="16.5" style="120" customWidth="1"/>
    <col min="4620" max="4620" width="9" style="120"/>
    <col min="4621" max="4621" width="12.625" style="120" customWidth="1"/>
    <col min="4622" max="4622" width="8.875" style="120" customWidth="1"/>
    <col min="4623" max="4624" width="12.5" style="120" customWidth="1"/>
    <col min="4625" max="4625" width="15.875" style="120" customWidth="1"/>
    <col min="4626" max="4626" width="15.625" style="120" customWidth="1"/>
    <col min="4627" max="4627" width="9" style="120"/>
    <col min="4628" max="4628" width="15.625" style="120" customWidth="1"/>
    <col min="4629" max="4629" width="12.5" style="120" customWidth="1"/>
    <col min="4630" max="4630" width="15.5" style="120" customWidth="1"/>
    <col min="4631" max="4632" width="12.625" style="120" customWidth="1"/>
    <col min="4633" max="4633" width="8.875" style="120" customWidth="1"/>
    <col min="4634" max="4635" width="12.5" style="120" customWidth="1"/>
    <col min="4636" max="4636" width="15.875" style="120" customWidth="1"/>
    <col min="4637" max="4637" width="15.625" style="120" customWidth="1"/>
    <col min="4638" max="4865" width="9" style="120"/>
    <col min="4866" max="4866" width="21.875" style="120" customWidth="1"/>
    <col min="4867" max="4867" width="13.625" style="120" customWidth="1"/>
    <col min="4868" max="4868" width="16.5" style="120" customWidth="1"/>
    <col min="4869" max="4869" width="11.5" style="120" customWidth="1"/>
    <col min="4870" max="4870" width="12.625" style="120" customWidth="1"/>
    <col min="4871" max="4871" width="8.875" style="120" customWidth="1"/>
    <col min="4872" max="4872" width="14.875" style="120" customWidth="1"/>
    <col min="4873" max="4873" width="15.125" style="120" customWidth="1"/>
    <col min="4874" max="4874" width="15.875" style="120" customWidth="1"/>
    <col min="4875" max="4875" width="16.5" style="120" customWidth="1"/>
    <col min="4876" max="4876" width="9" style="120"/>
    <col min="4877" max="4877" width="12.625" style="120" customWidth="1"/>
    <col min="4878" max="4878" width="8.875" style="120" customWidth="1"/>
    <col min="4879" max="4880" width="12.5" style="120" customWidth="1"/>
    <col min="4881" max="4881" width="15.875" style="120" customWidth="1"/>
    <col min="4882" max="4882" width="15.625" style="120" customWidth="1"/>
    <col min="4883" max="4883" width="9" style="120"/>
    <col min="4884" max="4884" width="15.625" style="120" customWidth="1"/>
    <col min="4885" max="4885" width="12.5" style="120" customWidth="1"/>
    <col min="4886" max="4886" width="15.5" style="120" customWidth="1"/>
    <col min="4887" max="4888" width="12.625" style="120" customWidth="1"/>
    <col min="4889" max="4889" width="8.875" style="120" customWidth="1"/>
    <col min="4890" max="4891" width="12.5" style="120" customWidth="1"/>
    <col min="4892" max="4892" width="15.875" style="120" customWidth="1"/>
    <col min="4893" max="4893" width="15.625" style="120" customWidth="1"/>
    <col min="4894" max="5121" width="9" style="120"/>
    <col min="5122" max="5122" width="21.875" style="120" customWidth="1"/>
    <col min="5123" max="5123" width="13.625" style="120" customWidth="1"/>
    <col min="5124" max="5124" width="16.5" style="120" customWidth="1"/>
    <col min="5125" max="5125" width="11.5" style="120" customWidth="1"/>
    <col min="5126" max="5126" width="12.625" style="120" customWidth="1"/>
    <col min="5127" max="5127" width="8.875" style="120" customWidth="1"/>
    <col min="5128" max="5128" width="14.875" style="120" customWidth="1"/>
    <col min="5129" max="5129" width="15.125" style="120" customWidth="1"/>
    <col min="5130" max="5130" width="15.875" style="120" customWidth="1"/>
    <col min="5131" max="5131" width="16.5" style="120" customWidth="1"/>
    <col min="5132" max="5132" width="9" style="120"/>
    <col min="5133" max="5133" width="12.625" style="120" customWidth="1"/>
    <col min="5134" max="5134" width="8.875" style="120" customWidth="1"/>
    <col min="5135" max="5136" width="12.5" style="120" customWidth="1"/>
    <col min="5137" max="5137" width="15.875" style="120" customWidth="1"/>
    <col min="5138" max="5138" width="15.625" style="120" customWidth="1"/>
    <col min="5139" max="5139" width="9" style="120"/>
    <col min="5140" max="5140" width="15.625" style="120" customWidth="1"/>
    <col min="5141" max="5141" width="12.5" style="120" customWidth="1"/>
    <col min="5142" max="5142" width="15.5" style="120" customWidth="1"/>
    <col min="5143" max="5144" width="12.625" style="120" customWidth="1"/>
    <col min="5145" max="5145" width="8.875" style="120" customWidth="1"/>
    <col min="5146" max="5147" width="12.5" style="120" customWidth="1"/>
    <col min="5148" max="5148" width="15.875" style="120" customWidth="1"/>
    <col min="5149" max="5149" width="15.625" style="120" customWidth="1"/>
    <col min="5150" max="5377" width="9" style="120"/>
    <col min="5378" max="5378" width="21.875" style="120" customWidth="1"/>
    <col min="5379" max="5379" width="13.625" style="120" customWidth="1"/>
    <col min="5380" max="5380" width="16.5" style="120" customWidth="1"/>
    <col min="5381" max="5381" width="11.5" style="120" customWidth="1"/>
    <col min="5382" max="5382" width="12.625" style="120" customWidth="1"/>
    <col min="5383" max="5383" width="8.875" style="120" customWidth="1"/>
    <col min="5384" max="5384" width="14.875" style="120" customWidth="1"/>
    <col min="5385" max="5385" width="15.125" style="120" customWidth="1"/>
    <col min="5386" max="5386" width="15.875" style="120" customWidth="1"/>
    <col min="5387" max="5387" width="16.5" style="120" customWidth="1"/>
    <col min="5388" max="5388" width="9" style="120"/>
    <col min="5389" max="5389" width="12.625" style="120" customWidth="1"/>
    <col min="5390" max="5390" width="8.875" style="120" customWidth="1"/>
    <col min="5391" max="5392" width="12.5" style="120" customWidth="1"/>
    <col min="5393" max="5393" width="15.875" style="120" customWidth="1"/>
    <col min="5394" max="5394" width="15.625" style="120" customWidth="1"/>
    <col min="5395" max="5395" width="9" style="120"/>
    <col min="5396" max="5396" width="15.625" style="120" customWidth="1"/>
    <col min="5397" max="5397" width="12.5" style="120" customWidth="1"/>
    <col min="5398" max="5398" width="15.5" style="120" customWidth="1"/>
    <col min="5399" max="5400" width="12.625" style="120" customWidth="1"/>
    <col min="5401" max="5401" width="8.875" style="120" customWidth="1"/>
    <col min="5402" max="5403" width="12.5" style="120" customWidth="1"/>
    <col min="5404" max="5404" width="15.875" style="120" customWidth="1"/>
    <col min="5405" max="5405" width="15.625" style="120" customWidth="1"/>
    <col min="5406" max="5633" width="9" style="120"/>
    <col min="5634" max="5634" width="21.875" style="120" customWidth="1"/>
    <col min="5635" max="5635" width="13.625" style="120" customWidth="1"/>
    <col min="5636" max="5636" width="16.5" style="120" customWidth="1"/>
    <col min="5637" max="5637" width="11.5" style="120" customWidth="1"/>
    <col min="5638" max="5638" width="12.625" style="120" customWidth="1"/>
    <col min="5639" max="5639" width="8.875" style="120" customWidth="1"/>
    <col min="5640" max="5640" width="14.875" style="120" customWidth="1"/>
    <col min="5641" max="5641" width="15.125" style="120" customWidth="1"/>
    <col min="5642" max="5642" width="15.875" style="120" customWidth="1"/>
    <col min="5643" max="5643" width="16.5" style="120" customWidth="1"/>
    <col min="5644" max="5644" width="9" style="120"/>
    <col min="5645" max="5645" width="12.625" style="120" customWidth="1"/>
    <col min="5646" max="5646" width="8.875" style="120" customWidth="1"/>
    <col min="5647" max="5648" width="12.5" style="120" customWidth="1"/>
    <col min="5649" max="5649" width="15.875" style="120" customWidth="1"/>
    <col min="5650" max="5650" width="15.625" style="120" customWidth="1"/>
    <col min="5651" max="5651" width="9" style="120"/>
    <col min="5652" max="5652" width="15.625" style="120" customWidth="1"/>
    <col min="5653" max="5653" width="12.5" style="120" customWidth="1"/>
    <col min="5654" max="5654" width="15.5" style="120" customWidth="1"/>
    <col min="5655" max="5656" width="12.625" style="120" customWidth="1"/>
    <col min="5657" max="5657" width="8.875" style="120" customWidth="1"/>
    <col min="5658" max="5659" width="12.5" style="120" customWidth="1"/>
    <col min="5660" max="5660" width="15.875" style="120" customWidth="1"/>
    <col min="5661" max="5661" width="15.625" style="120" customWidth="1"/>
    <col min="5662" max="5889" width="9" style="120"/>
    <col min="5890" max="5890" width="21.875" style="120" customWidth="1"/>
    <col min="5891" max="5891" width="13.625" style="120" customWidth="1"/>
    <col min="5892" max="5892" width="16.5" style="120" customWidth="1"/>
    <col min="5893" max="5893" width="11.5" style="120" customWidth="1"/>
    <col min="5894" max="5894" width="12.625" style="120" customWidth="1"/>
    <col min="5895" max="5895" width="8.875" style="120" customWidth="1"/>
    <col min="5896" max="5896" width="14.875" style="120" customWidth="1"/>
    <col min="5897" max="5897" width="15.125" style="120" customWidth="1"/>
    <col min="5898" max="5898" width="15.875" style="120" customWidth="1"/>
    <col min="5899" max="5899" width="16.5" style="120" customWidth="1"/>
    <col min="5900" max="5900" width="9" style="120"/>
    <col min="5901" max="5901" width="12.625" style="120" customWidth="1"/>
    <col min="5902" max="5902" width="8.875" style="120" customWidth="1"/>
    <col min="5903" max="5904" width="12.5" style="120" customWidth="1"/>
    <col min="5905" max="5905" width="15.875" style="120" customWidth="1"/>
    <col min="5906" max="5906" width="15.625" style="120" customWidth="1"/>
    <col min="5907" max="5907" width="9" style="120"/>
    <col min="5908" max="5908" width="15.625" style="120" customWidth="1"/>
    <col min="5909" max="5909" width="12.5" style="120" customWidth="1"/>
    <col min="5910" max="5910" width="15.5" style="120" customWidth="1"/>
    <col min="5911" max="5912" width="12.625" style="120" customWidth="1"/>
    <col min="5913" max="5913" width="8.875" style="120" customWidth="1"/>
    <col min="5914" max="5915" width="12.5" style="120" customWidth="1"/>
    <col min="5916" max="5916" width="15.875" style="120" customWidth="1"/>
    <col min="5917" max="5917" width="15.625" style="120" customWidth="1"/>
    <col min="5918" max="6145" width="9" style="120"/>
    <col min="6146" max="6146" width="21.875" style="120" customWidth="1"/>
    <col min="6147" max="6147" width="13.625" style="120" customWidth="1"/>
    <col min="6148" max="6148" width="16.5" style="120" customWidth="1"/>
    <col min="6149" max="6149" width="11.5" style="120" customWidth="1"/>
    <col min="6150" max="6150" width="12.625" style="120" customWidth="1"/>
    <col min="6151" max="6151" width="8.875" style="120" customWidth="1"/>
    <col min="6152" max="6152" width="14.875" style="120" customWidth="1"/>
    <col min="6153" max="6153" width="15.125" style="120" customWidth="1"/>
    <col min="6154" max="6154" width="15.875" style="120" customWidth="1"/>
    <col min="6155" max="6155" width="16.5" style="120" customWidth="1"/>
    <col min="6156" max="6156" width="9" style="120"/>
    <col min="6157" max="6157" width="12.625" style="120" customWidth="1"/>
    <col min="6158" max="6158" width="8.875" style="120" customWidth="1"/>
    <col min="6159" max="6160" width="12.5" style="120" customWidth="1"/>
    <col min="6161" max="6161" width="15.875" style="120" customWidth="1"/>
    <col min="6162" max="6162" width="15.625" style="120" customWidth="1"/>
    <col min="6163" max="6163" width="9" style="120"/>
    <col min="6164" max="6164" width="15.625" style="120" customWidth="1"/>
    <col min="6165" max="6165" width="12.5" style="120" customWidth="1"/>
    <col min="6166" max="6166" width="15.5" style="120" customWidth="1"/>
    <col min="6167" max="6168" width="12.625" style="120" customWidth="1"/>
    <col min="6169" max="6169" width="8.875" style="120" customWidth="1"/>
    <col min="6170" max="6171" width="12.5" style="120" customWidth="1"/>
    <col min="6172" max="6172" width="15.875" style="120" customWidth="1"/>
    <col min="6173" max="6173" width="15.625" style="120" customWidth="1"/>
    <col min="6174" max="6401" width="9" style="120"/>
    <col min="6402" max="6402" width="21.875" style="120" customWidth="1"/>
    <col min="6403" max="6403" width="13.625" style="120" customWidth="1"/>
    <col min="6404" max="6404" width="16.5" style="120" customWidth="1"/>
    <col min="6405" max="6405" width="11.5" style="120" customWidth="1"/>
    <col min="6406" max="6406" width="12.625" style="120" customWidth="1"/>
    <col min="6407" max="6407" width="8.875" style="120" customWidth="1"/>
    <col min="6408" max="6408" width="14.875" style="120" customWidth="1"/>
    <col min="6409" max="6409" width="15.125" style="120" customWidth="1"/>
    <col min="6410" max="6410" width="15.875" style="120" customWidth="1"/>
    <col min="6411" max="6411" width="16.5" style="120" customWidth="1"/>
    <col min="6412" max="6412" width="9" style="120"/>
    <col min="6413" max="6413" width="12.625" style="120" customWidth="1"/>
    <col min="6414" max="6414" width="8.875" style="120" customWidth="1"/>
    <col min="6415" max="6416" width="12.5" style="120" customWidth="1"/>
    <col min="6417" max="6417" width="15.875" style="120" customWidth="1"/>
    <col min="6418" max="6418" width="15.625" style="120" customWidth="1"/>
    <col min="6419" max="6419" width="9" style="120"/>
    <col min="6420" max="6420" width="15.625" style="120" customWidth="1"/>
    <col min="6421" max="6421" width="12.5" style="120" customWidth="1"/>
    <col min="6422" max="6422" width="15.5" style="120" customWidth="1"/>
    <col min="6423" max="6424" width="12.625" style="120" customWidth="1"/>
    <col min="6425" max="6425" width="8.875" style="120" customWidth="1"/>
    <col min="6426" max="6427" width="12.5" style="120" customWidth="1"/>
    <col min="6428" max="6428" width="15.875" style="120" customWidth="1"/>
    <col min="6429" max="6429" width="15.625" style="120" customWidth="1"/>
    <col min="6430" max="6657" width="9" style="120"/>
    <col min="6658" max="6658" width="21.875" style="120" customWidth="1"/>
    <col min="6659" max="6659" width="13.625" style="120" customWidth="1"/>
    <col min="6660" max="6660" width="16.5" style="120" customWidth="1"/>
    <col min="6661" max="6661" width="11.5" style="120" customWidth="1"/>
    <col min="6662" max="6662" width="12.625" style="120" customWidth="1"/>
    <col min="6663" max="6663" width="8.875" style="120" customWidth="1"/>
    <col min="6664" max="6664" width="14.875" style="120" customWidth="1"/>
    <col min="6665" max="6665" width="15.125" style="120" customWidth="1"/>
    <col min="6666" max="6666" width="15.875" style="120" customWidth="1"/>
    <col min="6667" max="6667" width="16.5" style="120" customWidth="1"/>
    <col min="6668" max="6668" width="9" style="120"/>
    <col min="6669" max="6669" width="12.625" style="120" customWidth="1"/>
    <col min="6670" max="6670" width="8.875" style="120" customWidth="1"/>
    <col min="6671" max="6672" width="12.5" style="120" customWidth="1"/>
    <col min="6673" max="6673" width="15.875" style="120" customWidth="1"/>
    <col min="6674" max="6674" width="15.625" style="120" customWidth="1"/>
    <col min="6675" max="6675" width="9" style="120"/>
    <col min="6676" max="6676" width="15.625" style="120" customWidth="1"/>
    <col min="6677" max="6677" width="12.5" style="120" customWidth="1"/>
    <col min="6678" max="6678" width="15.5" style="120" customWidth="1"/>
    <col min="6679" max="6680" width="12.625" style="120" customWidth="1"/>
    <col min="6681" max="6681" width="8.875" style="120" customWidth="1"/>
    <col min="6682" max="6683" width="12.5" style="120" customWidth="1"/>
    <col min="6684" max="6684" width="15.875" style="120" customWidth="1"/>
    <col min="6685" max="6685" width="15.625" style="120" customWidth="1"/>
    <col min="6686" max="6913" width="9" style="120"/>
    <col min="6914" max="6914" width="21.875" style="120" customWidth="1"/>
    <col min="6915" max="6915" width="13.625" style="120" customWidth="1"/>
    <col min="6916" max="6916" width="16.5" style="120" customWidth="1"/>
    <col min="6917" max="6917" width="11.5" style="120" customWidth="1"/>
    <col min="6918" max="6918" width="12.625" style="120" customWidth="1"/>
    <col min="6919" max="6919" width="8.875" style="120" customWidth="1"/>
    <col min="6920" max="6920" width="14.875" style="120" customWidth="1"/>
    <col min="6921" max="6921" width="15.125" style="120" customWidth="1"/>
    <col min="6922" max="6922" width="15.875" style="120" customWidth="1"/>
    <col min="6923" max="6923" width="16.5" style="120" customWidth="1"/>
    <col min="6924" max="6924" width="9" style="120"/>
    <col min="6925" max="6925" width="12.625" style="120" customWidth="1"/>
    <col min="6926" max="6926" width="8.875" style="120" customWidth="1"/>
    <col min="6927" max="6928" width="12.5" style="120" customWidth="1"/>
    <col min="6929" max="6929" width="15.875" style="120" customWidth="1"/>
    <col min="6930" max="6930" width="15.625" style="120" customWidth="1"/>
    <col min="6931" max="6931" width="9" style="120"/>
    <col min="6932" max="6932" width="15.625" style="120" customWidth="1"/>
    <col min="6933" max="6933" width="12.5" style="120" customWidth="1"/>
    <col min="6934" max="6934" width="15.5" style="120" customWidth="1"/>
    <col min="6935" max="6936" width="12.625" style="120" customWidth="1"/>
    <col min="6937" max="6937" width="8.875" style="120" customWidth="1"/>
    <col min="6938" max="6939" width="12.5" style="120" customWidth="1"/>
    <col min="6940" max="6940" width="15.875" style="120" customWidth="1"/>
    <col min="6941" max="6941" width="15.625" style="120" customWidth="1"/>
    <col min="6942" max="7169" width="9" style="120"/>
    <col min="7170" max="7170" width="21.875" style="120" customWidth="1"/>
    <col min="7171" max="7171" width="13.625" style="120" customWidth="1"/>
    <col min="7172" max="7172" width="16.5" style="120" customWidth="1"/>
    <col min="7173" max="7173" width="11.5" style="120" customWidth="1"/>
    <col min="7174" max="7174" width="12.625" style="120" customWidth="1"/>
    <col min="7175" max="7175" width="8.875" style="120" customWidth="1"/>
    <col min="7176" max="7176" width="14.875" style="120" customWidth="1"/>
    <col min="7177" max="7177" width="15.125" style="120" customWidth="1"/>
    <col min="7178" max="7178" width="15.875" style="120" customWidth="1"/>
    <col min="7179" max="7179" width="16.5" style="120" customWidth="1"/>
    <col min="7180" max="7180" width="9" style="120"/>
    <col min="7181" max="7181" width="12.625" style="120" customWidth="1"/>
    <col min="7182" max="7182" width="8.875" style="120" customWidth="1"/>
    <col min="7183" max="7184" width="12.5" style="120" customWidth="1"/>
    <col min="7185" max="7185" width="15.875" style="120" customWidth="1"/>
    <col min="7186" max="7186" width="15.625" style="120" customWidth="1"/>
    <col min="7187" max="7187" width="9" style="120"/>
    <col min="7188" max="7188" width="15.625" style="120" customWidth="1"/>
    <col min="7189" max="7189" width="12.5" style="120" customWidth="1"/>
    <col min="7190" max="7190" width="15.5" style="120" customWidth="1"/>
    <col min="7191" max="7192" width="12.625" style="120" customWidth="1"/>
    <col min="7193" max="7193" width="8.875" style="120" customWidth="1"/>
    <col min="7194" max="7195" width="12.5" style="120" customWidth="1"/>
    <col min="7196" max="7196" width="15.875" style="120" customWidth="1"/>
    <col min="7197" max="7197" width="15.625" style="120" customWidth="1"/>
    <col min="7198" max="7425" width="9" style="120"/>
    <col min="7426" max="7426" width="21.875" style="120" customWidth="1"/>
    <col min="7427" max="7427" width="13.625" style="120" customWidth="1"/>
    <col min="7428" max="7428" width="16.5" style="120" customWidth="1"/>
    <col min="7429" max="7429" width="11.5" style="120" customWidth="1"/>
    <col min="7430" max="7430" width="12.625" style="120" customWidth="1"/>
    <col min="7431" max="7431" width="8.875" style="120" customWidth="1"/>
    <col min="7432" max="7432" width="14.875" style="120" customWidth="1"/>
    <col min="7433" max="7433" width="15.125" style="120" customWidth="1"/>
    <col min="7434" max="7434" width="15.875" style="120" customWidth="1"/>
    <col min="7435" max="7435" width="16.5" style="120" customWidth="1"/>
    <col min="7436" max="7436" width="9" style="120"/>
    <col min="7437" max="7437" width="12.625" style="120" customWidth="1"/>
    <col min="7438" max="7438" width="8.875" style="120" customWidth="1"/>
    <col min="7439" max="7440" width="12.5" style="120" customWidth="1"/>
    <col min="7441" max="7441" width="15.875" style="120" customWidth="1"/>
    <col min="7442" max="7442" width="15.625" style="120" customWidth="1"/>
    <col min="7443" max="7443" width="9" style="120"/>
    <col min="7444" max="7444" width="15.625" style="120" customWidth="1"/>
    <col min="7445" max="7445" width="12.5" style="120" customWidth="1"/>
    <col min="7446" max="7446" width="15.5" style="120" customWidth="1"/>
    <col min="7447" max="7448" width="12.625" style="120" customWidth="1"/>
    <col min="7449" max="7449" width="8.875" style="120" customWidth="1"/>
    <col min="7450" max="7451" width="12.5" style="120" customWidth="1"/>
    <col min="7452" max="7452" width="15.875" style="120" customWidth="1"/>
    <col min="7453" max="7453" width="15.625" style="120" customWidth="1"/>
    <col min="7454" max="7681" width="9" style="120"/>
    <col min="7682" max="7682" width="21.875" style="120" customWidth="1"/>
    <col min="7683" max="7683" width="13.625" style="120" customWidth="1"/>
    <col min="7684" max="7684" width="16.5" style="120" customWidth="1"/>
    <col min="7685" max="7685" width="11.5" style="120" customWidth="1"/>
    <col min="7686" max="7686" width="12.625" style="120" customWidth="1"/>
    <col min="7687" max="7687" width="8.875" style="120" customWidth="1"/>
    <col min="7688" max="7688" width="14.875" style="120" customWidth="1"/>
    <col min="7689" max="7689" width="15.125" style="120" customWidth="1"/>
    <col min="7690" max="7690" width="15.875" style="120" customWidth="1"/>
    <col min="7691" max="7691" width="16.5" style="120" customWidth="1"/>
    <col min="7692" max="7692" width="9" style="120"/>
    <col min="7693" max="7693" width="12.625" style="120" customWidth="1"/>
    <col min="7694" max="7694" width="8.875" style="120" customWidth="1"/>
    <col min="7695" max="7696" width="12.5" style="120" customWidth="1"/>
    <col min="7697" max="7697" width="15.875" style="120" customWidth="1"/>
    <col min="7698" max="7698" width="15.625" style="120" customWidth="1"/>
    <col min="7699" max="7699" width="9" style="120"/>
    <col min="7700" max="7700" width="15.625" style="120" customWidth="1"/>
    <col min="7701" max="7701" width="12.5" style="120" customWidth="1"/>
    <col min="7702" max="7702" width="15.5" style="120" customWidth="1"/>
    <col min="7703" max="7704" width="12.625" style="120" customWidth="1"/>
    <col min="7705" max="7705" width="8.875" style="120" customWidth="1"/>
    <col min="7706" max="7707" width="12.5" style="120" customWidth="1"/>
    <col min="7708" max="7708" width="15.875" style="120" customWidth="1"/>
    <col min="7709" max="7709" width="15.625" style="120" customWidth="1"/>
    <col min="7710" max="7937" width="9" style="120"/>
    <col min="7938" max="7938" width="21.875" style="120" customWidth="1"/>
    <col min="7939" max="7939" width="13.625" style="120" customWidth="1"/>
    <col min="7940" max="7940" width="16.5" style="120" customWidth="1"/>
    <col min="7941" max="7941" width="11.5" style="120" customWidth="1"/>
    <col min="7942" max="7942" width="12.625" style="120" customWidth="1"/>
    <col min="7943" max="7943" width="8.875" style="120" customWidth="1"/>
    <col min="7944" max="7944" width="14.875" style="120" customWidth="1"/>
    <col min="7945" max="7945" width="15.125" style="120" customWidth="1"/>
    <col min="7946" max="7946" width="15.875" style="120" customWidth="1"/>
    <col min="7947" max="7947" width="16.5" style="120" customWidth="1"/>
    <col min="7948" max="7948" width="9" style="120"/>
    <col min="7949" max="7949" width="12.625" style="120" customWidth="1"/>
    <col min="7950" max="7950" width="8.875" style="120" customWidth="1"/>
    <col min="7951" max="7952" width="12.5" style="120" customWidth="1"/>
    <col min="7953" max="7953" width="15.875" style="120" customWidth="1"/>
    <col min="7954" max="7954" width="15.625" style="120" customWidth="1"/>
    <col min="7955" max="7955" width="9" style="120"/>
    <col min="7956" max="7956" width="15.625" style="120" customWidth="1"/>
    <col min="7957" max="7957" width="12.5" style="120" customWidth="1"/>
    <col min="7958" max="7958" width="15.5" style="120" customWidth="1"/>
    <col min="7959" max="7960" width="12.625" style="120" customWidth="1"/>
    <col min="7961" max="7961" width="8.875" style="120" customWidth="1"/>
    <col min="7962" max="7963" width="12.5" style="120" customWidth="1"/>
    <col min="7964" max="7964" width="15.875" style="120" customWidth="1"/>
    <col min="7965" max="7965" width="15.625" style="120" customWidth="1"/>
    <col min="7966" max="8193" width="9" style="120"/>
    <col min="8194" max="8194" width="21.875" style="120" customWidth="1"/>
    <col min="8195" max="8195" width="13.625" style="120" customWidth="1"/>
    <col min="8196" max="8196" width="16.5" style="120" customWidth="1"/>
    <col min="8197" max="8197" width="11.5" style="120" customWidth="1"/>
    <col min="8198" max="8198" width="12.625" style="120" customWidth="1"/>
    <col min="8199" max="8199" width="8.875" style="120" customWidth="1"/>
    <col min="8200" max="8200" width="14.875" style="120" customWidth="1"/>
    <col min="8201" max="8201" width="15.125" style="120" customWidth="1"/>
    <col min="8202" max="8202" width="15.875" style="120" customWidth="1"/>
    <col min="8203" max="8203" width="16.5" style="120" customWidth="1"/>
    <col min="8204" max="8204" width="9" style="120"/>
    <col min="8205" max="8205" width="12.625" style="120" customWidth="1"/>
    <col min="8206" max="8206" width="8.875" style="120" customWidth="1"/>
    <col min="8207" max="8208" width="12.5" style="120" customWidth="1"/>
    <col min="8209" max="8209" width="15.875" style="120" customWidth="1"/>
    <col min="8210" max="8210" width="15.625" style="120" customWidth="1"/>
    <col min="8211" max="8211" width="9" style="120"/>
    <col min="8212" max="8212" width="15.625" style="120" customWidth="1"/>
    <col min="8213" max="8213" width="12.5" style="120" customWidth="1"/>
    <col min="8214" max="8214" width="15.5" style="120" customWidth="1"/>
    <col min="8215" max="8216" width="12.625" style="120" customWidth="1"/>
    <col min="8217" max="8217" width="8.875" style="120" customWidth="1"/>
    <col min="8218" max="8219" width="12.5" style="120" customWidth="1"/>
    <col min="8220" max="8220" width="15.875" style="120" customWidth="1"/>
    <col min="8221" max="8221" width="15.625" style="120" customWidth="1"/>
    <col min="8222" max="8449" width="9" style="120"/>
    <col min="8450" max="8450" width="21.875" style="120" customWidth="1"/>
    <col min="8451" max="8451" width="13.625" style="120" customWidth="1"/>
    <col min="8452" max="8452" width="16.5" style="120" customWidth="1"/>
    <col min="8453" max="8453" width="11.5" style="120" customWidth="1"/>
    <col min="8454" max="8454" width="12.625" style="120" customWidth="1"/>
    <col min="8455" max="8455" width="8.875" style="120" customWidth="1"/>
    <col min="8456" max="8456" width="14.875" style="120" customWidth="1"/>
    <col min="8457" max="8457" width="15.125" style="120" customWidth="1"/>
    <col min="8458" max="8458" width="15.875" style="120" customWidth="1"/>
    <col min="8459" max="8459" width="16.5" style="120" customWidth="1"/>
    <col min="8460" max="8460" width="9" style="120"/>
    <col min="8461" max="8461" width="12.625" style="120" customWidth="1"/>
    <col min="8462" max="8462" width="8.875" style="120" customWidth="1"/>
    <col min="8463" max="8464" width="12.5" style="120" customWidth="1"/>
    <col min="8465" max="8465" width="15.875" style="120" customWidth="1"/>
    <col min="8466" max="8466" width="15.625" style="120" customWidth="1"/>
    <col min="8467" max="8467" width="9" style="120"/>
    <col min="8468" max="8468" width="15.625" style="120" customWidth="1"/>
    <col min="8469" max="8469" width="12.5" style="120" customWidth="1"/>
    <col min="8470" max="8470" width="15.5" style="120" customWidth="1"/>
    <col min="8471" max="8472" width="12.625" style="120" customWidth="1"/>
    <col min="8473" max="8473" width="8.875" style="120" customWidth="1"/>
    <col min="8474" max="8475" width="12.5" style="120" customWidth="1"/>
    <col min="8476" max="8476" width="15.875" style="120" customWidth="1"/>
    <col min="8477" max="8477" width="15.625" style="120" customWidth="1"/>
    <col min="8478" max="8705" width="9" style="120"/>
    <col min="8706" max="8706" width="21.875" style="120" customWidth="1"/>
    <col min="8707" max="8707" width="13.625" style="120" customWidth="1"/>
    <col min="8708" max="8708" width="16.5" style="120" customWidth="1"/>
    <col min="8709" max="8709" width="11.5" style="120" customWidth="1"/>
    <col min="8710" max="8710" width="12.625" style="120" customWidth="1"/>
    <col min="8711" max="8711" width="8.875" style="120" customWidth="1"/>
    <col min="8712" max="8712" width="14.875" style="120" customWidth="1"/>
    <col min="8713" max="8713" width="15.125" style="120" customWidth="1"/>
    <col min="8714" max="8714" width="15.875" style="120" customWidth="1"/>
    <col min="8715" max="8715" width="16.5" style="120" customWidth="1"/>
    <col min="8716" max="8716" width="9" style="120"/>
    <col min="8717" max="8717" width="12.625" style="120" customWidth="1"/>
    <col min="8718" max="8718" width="8.875" style="120" customWidth="1"/>
    <col min="8719" max="8720" width="12.5" style="120" customWidth="1"/>
    <col min="8721" max="8721" width="15.875" style="120" customWidth="1"/>
    <col min="8722" max="8722" width="15.625" style="120" customWidth="1"/>
    <col min="8723" max="8723" width="9" style="120"/>
    <col min="8724" max="8724" width="15.625" style="120" customWidth="1"/>
    <col min="8725" max="8725" width="12.5" style="120" customWidth="1"/>
    <col min="8726" max="8726" width="15.5" style="120" customWidth="1"/>
    <col min="8727" max="8728" width="12.625" style="120" customWidth="1"/>
    <col min="8729" max="8729" width="8.875" style="120" customWidth="1"/>
    <col min="8730" max="8731" width="12.5" style="120" customWidth="1"/>
    <col min="8732" max="8732" width="15.875" style="120" customWidth="1"/>
    <col min="8733" max="8733" width="15.625" style="120" customWidth="1"/>
    <col min="8734" max="8961" width="9" style="120"/>
    <col min="8962" max="8962" width="21.875" style="120" customWidth="1"/>
    <col min="8963" max="8963" width="13.625" style="120" customWidth="1"/>
    <col min="8964" max="8964" width="16.5" style="120" customWidth="1"/>
    <col min="8965" max="8965" width="11.5" style="120" customWidth="1"/>
    <col min="8966" max="8966" width="12.625" style="120" customWidth="1"/>
    <col min="8967" max="8967" width="8.875" style="120" customWidth="1"/>
    <col min="8968" max="8968" width="14.875" style="120" customWidth="1"/>
    <col min="8969" max="8969" width="15.125" style="120" customWidth="1"/>
    <col min="8970" max="8970" width="15.875" style="120" customWidth="1"/>
    <col min="8971" max="8971" width="16.5" style="120" customWidth="1"/>
    <col min="8972" max="8972" width="9" style="120"/>
    <col min="8973" max="8973" width="12.625" style="120" customWidth="1"/>
    <col min="8974" max="8974" width="8.875" style="120" customWidth="1"/>
    <col min="8975" max="8976" width="12.5" style="120" customWidth="1"/>
    <col min="8977" max="8977" width="15.875" style="120" customWidth="1"/>
    <col min="8978" max="8978" width="15.625" style="120" customWidth="1"/>
    <col min="8979" max="8979" width="9" style="120"/>
    <col min="8980" max="8980" width="15.625" style="120" customWidth="1"/>
    <col min="8981" max="8981" width="12.5" style="120" customWidth="1"/>
    <col min="8982" max="8982" width="15.5" style="120" customWidth="1"/>
    <col min="8983" max="8984" width="12.625" style="120" customWidth="1"/>
    <col min="8985" max="8985" width="8.875" style="120" customWidth="1"/>
    <col min="8986" max="8987" width="12.5" style="120" customWidth="1"/>
    <col min="8988" max="8988" width="15.875" style="120" customWidth="1"/>
    <col min="8989" max="8989" width="15.625" style="120" customWidth="1"/>
    <col min="8990" max="9217" width="9" style="120"/>
    <col min="9218" max="9218" width="21.875" style="120" customWidth="1"/>
    <col min="9219" max="9219" width="13.625" style="120" customWidth="1"/>
    <col min="9220" max="9220" width="16.5" style="120" customWidth="1"/>
    <col min="9221" max="9221" width="11.5" style="120" customWidth="1"/>
    <col min="9222" max="9222" width="12.625" style="120" customWidth="1"/>
    <col min="9223" max="9223" width="8.875" style="120" customWidth="1"/>
    <col min="9224" max="9224" width="14.875" style="120" customWidth="1"/>
    <col min="9225" max="9225" width="15.125" style="120" customWidth="1"/>
    <col min="9226" max="9226" width="15.875" style="120" customWidth="1"/>
    <col min="9227" max="9227" width="16.5" style="120" customWidth="1"/>
    <col min="9228" max="9228" width="9" style="120"/>
    <col min="9229" max="9229" width="12.625" style="120" customWidth="1"/>
    <col min="9230" max="9230" width="8.875" style="120" customWidth="1"/>
    <col min="9231" max="9232" width="12.5" style="120" customWidth="1"/>
    <col min="9233" max="9233" width="15.875" style="120" customWidth="1"/>
    <col min="9234" max="9234" width="15.625" style="120" customWidth="1"/>
    <col min="9235" max="9235" width="9" style="120"/>
    <col min="9236" max="9236" width="15.625" style="120" customWidth="1"/>
    <col min="9237" max="9237" width="12.5" style="120" customWidth="1"/>
    <col min="9238" max="9238" width="15.5" style="120" customWidth="1"/>
    <col min="9239" max="9240" width="12.625" style="120" customWidth="1"/>
    <col min="9241" max="9241" width="8.875" style="120" customWidth="1"/>
    <col min="9242" max="9243" width="12.5" style="120" customWidth="1"/>
    <col min="9244" max="9244" width="15.875" style="120" customWidth="1"/>
    <col min="9245" max="9245" width="15.625" style="120" customWidth="1"/>
    <col min="9246" max="9473" width="9" style="120"/>
    <col min="9474" max="9474" width="21.875" style="120" customWidth="1"/>
    <col min="9475" max="9475" width="13.625" style="120" customWidth="1"/>
    <col min="9476" max="9476" width="16.5" style="120" customWidth="1"/>
    <col min="9477" max="9477" width="11.5" style="120" customWidth="1"/>
    <col min="9478" max="9478" width="12.625" style="120" customWidth="1"/>
    <col min="9479" max="9479" width="8.875" style="120" customWidth="1"/>
    <col min="9480" max="9480" width="14.875" style="120" customWidth="1"/>
    <col min="9481" max="9481" width="15.125" style="120" customWidth="1"/>
    <col min="9482" max="9482" width="15.875" style="120" customWidth="1"/>
    <col min="9483" max="9483" width="16.5" style="120" customWidth="1"/>
    <col min="9484" max="9484" width="9" style="120"/>
    <col min="9485" max="9485" width="12.625" style="120" customWidth="1"/>
    <col min="9486" max="9486" width="8.875" style="120" customWidth="1"/>
    <col min="9487" max="9488" width="12.5" style="120" customWidth="1"/>
    <col min="9489" max="9489" width="15.875" style="120" customWidth="1"/>
    <col min="9490" max="9490" width="15.625" style="120" customWidth="1"/>
    <col min="9491" max="9491" width="9" style="120"/>
    <col min="9492" max="9492" width="15.625" style="120" customWidth="1"/>
    <col min="9493" max="9493" width="12.5" style="120" customWidth="1"/>
    <col min="9494" max="9494" width="15.5" style="120" customWidth="1"/>
    <col min="9495" max="9496" width="12.625" style="120" customWidth="1"/>
    <col min="9497" max="9497" width="8.875" style="120" customWidth="1"/>
    <col min="9498" max="9499" width="12.5" style="120" customWidth="1"/>
    <col min="9500" max="9500" width="15.875" style="120" customWidth="1"/>
    <col min="9501" max="9501" width="15.625" style="120" customWidth="1"/>
    <col min="9502" max="9729" width="9" style="120"/>
    <col min="9730" max="9730" width="21.875" style="120" customWidth="1"/>
    <col min="9731" max="9731" width="13.625" style="120" customWidth="1"/>
    <col min="9732" max="9732" width="16.5" style="120" customWidth="1"/>
    <col min="9733" max="9733" width="11.5" style="120" customWidth="1"/>
    <col min="9734" max="9734" width="12.625" style="120" customWidth="1"/>
    <col min="9735" max="9735" width="8.875" style="120" customWidth="1"/>
    <col min="9736" max="9736" width="14.875" style="120" customWidth="1"/>
    <col min="9737" max="9737" width="15.125" style="120" customWidth="1"/>
    <col min="9738" max="9738" width="15.875" style="120" customWidth="1"/>
    <col min="9739" max="9739" width="16.5" style="120" customWidth="1"/>
    <col min="9740" max="9740" width="9" style="120"/>
    <col min="9741" max="9741" width="12.625" style="120" customWidth="1"/>
    <col min="9742" max="9742" width="8.875" style="120" customWidth="1"/>
    <col min="9743" max="9744" width="12.5" style="120" customWidth="1"/>
    <col min="9745" max="9745" width="15.875" style="120" customWidth="1"/>
    <col min="9746" max="9746" width="15.625" style="120" customWidth="1"/>
    <col min="9747" max="9747" width="9" style="120"/>
    <col min="9748" max="9748" width="15.625" style="120" customWidth="1"/>
    <col min="9749" max="9749" width="12.5" style="120" customWidth="1"/>
    <col min="9750" max="9750" width="15.5" style="120" customWidth="1"/>
    <col min="9751" max="9752" width="12.625" style="120" customWidth="1"/>
    <col min="9753" max="9753" width="8.875" style="120" customWidth="1"/>
    <col min="9754" max="9755" width="12.5" style="120" customWidth="1"/>
    <col min="9756" max="9756" width="15.875" style="120" customWidth="1"/>
    <col min="9757" max="9757" width="15.625" style="120" customWidth="1"/>
    <col min="9758" max="9985" width="9" style="120"/>
    <col min="9986" max="9986" width="21.875" style="120" customWidth="1"/>
    <col min="9987" max="9987" width="13.625" style="120" customWidth="1"/>
    <col min="9988" max="9988" width="16.5" style="120" customWidth="1"/>
    <col min="9989" max="9989" width="11.5" style="120" customWidth="1"/>
    <col min="9990" max="9990" width="12.625" style="120" customWidth="1"/>
    <col min="9991" max="9991" width="8.875" style="120" customWidth="1"/>
    <col min="9992" max="9992" width="14.875" style="120" customWidth="1"/>
    <col min="9993" max="9993" width="15.125" style="120" customWidth="1"/>
    <col min="9994" max="9994" width="15.875" style="120" customWidth="1"/>
    <col min="9995" max="9995" width="16.5" style="120" customWidth="1"/>
    <col min="9996" max="9996" width="9" style="120"/>
    <col min="9997" max="9997" width="12.625" style="120" customWidth="1"/>
    <col min="9998" max="9998" width="8.875" style="120" customWidth="1"/>
    <col min="9999" max="10000" width="12.5" style="120" customWidth="1"/>
    <col min="10001" max="10001" width="15.875" style="120" customWidth="1"/>
    <col min="10002" max="10002" width="15.625" style="120" customWidth="1"/>
    <col min="10003" max="10003" width="9" style="120"/>
    <col min="10004" max="10004" width="15.625" style="120" customWidth="1"/>
    <col min="10005" max="10005" width="12.5" style="120" customWidth="1"/>
    <col min="10006" max="10006" width="15.5" style="120" customWidth="1"/>
    <col min="10007" max="10008" width="12.625" style="120" customWidth="1"/>
    <col min="10009" max="10009" width="8.875" style="120" customWidth="1"/>
    <col min="10010" max="10011" width="12.5" style="120" customWidth="1"/>
    <col min="10012" max="10012" width="15.875" style="120" customWidth="1"/>
    <col min="10013" max="10013" width="15.625" style="120" customWidth="1"/>
    <col min="10014" max="10241" width="9" style="120"/>
    <col min="10242" max="10242" width="21.875" style="120" customWidth="1"/>
    <col min="10243" max="10243" width="13.625" style="120" customWidth="1"/>
    <col min="10244" max="10244" width="16.5" style="120" customWidth="1"/>
    <col min="10245" max="10245" width="11.5" style="120" customWidth="1"/>
    <col min="10246" max="10246" width="12.625" style="120" customWidth="1"/>
    <col min="10247" max="10247" width="8.875" style="120" customWidth="1"/>
    <col min="10248" max="10248" width="14.875" style="120" customWidth="1"/>
    <col min="10249" max="10249" width="15.125" style="120" customWidth="1"/>
    <col min="10250" max="10250" width="15.875" style="120" customWidth="1"/>
    <col min="10251" max="10251" width="16.5" style="120" customWidth="1"/>
    <col min="10252" max="10252" width="9" style="120"/>
    <col min="10253" max="10253" width="12.625" style="120" customWidth="1"/>
    <col min="10254" max="10254" width="8.875" style="120" customWidth="1"/>
    <col min="10255" max="10256" width="12.5" style="120" customWidth="1"/>
    <col min="10257" max="10257" width="15.875" style="120" customWidth="1"/>
    <col min="10258" max="10258" width="15.625" style="120" customWidth="1"/>
    <col min="10259" max="10259" width="9" style="120"/>
    <col min="10260" max="10260" width="15.625" style="120" customWidth="1"/>
    <col min="10261" max="10261" width="12.5" style="120" customWidth="1"/>
    <col min="10262" max="10262" width="15.5" style="120" customWidth="1"/>
    <col min="10263" max="10264" width="12.625" style="120" customWidth="1"/>
    <col min="10265" max="10265" width="8.875" style="120" customWidth="1"/>
    <col min="10266" max="10267" width="12.5" style="120" customWidth="1"/>
    <col min="10268" max="10268" width="15.875" style="120" customWidth="1"/>
    <col min="10269" max="10269" width="15.625" style="120" customWidth="1"/>
    <col min="10270" max="10497" width="9" style="120"/>
    <col min="10498" max="10498" width="21.875" style="120" customWidth="1"/>
    <col min="10499" max="10499" width="13.625" style="120" customWidth="1"/>
    <col min="10500" max="10500" width="16.5" style="120" customWidth="1"/>
    <col min="10501" max="10501" width="11.5" style="120" customWidth="1"/>
    <col min="10502" max="10502" width="12.625" style="120" customWidth="1"/>
    <col min="10503" max="10503" width="8.875" style="120" customWidth="1"/>
    <col min="10504" max="10504" width="14.875" style="120" customWidth="1"/>
    <col min="10505" max="10505" width="15.125" style="120" customWidth="1"/>
    <col min="10506" max="10506" width="15.875" style="120" customWidth="1"/>
    <col min="10507" max="10507" width="16.5" style="120" customWidth="1"/>
    <col min="10508" max="10508" width="9" style="120"/>
    <col min="10509" max="10509" width="12.625" style="120" customWidth="1"/>
    <col min="10510" max="10510" width="8.875" style="120" customWidth="1"/>
    <col min="10511" max="10512" width="12.5" style="120" customWidth="1"/>
    <col min="10513" max="10513" width="15.875" style="120" customWidth="1"/>
    <col min="10514" max="10514" width="15.625" style="120" customWidth="1"/>
    <col min="10515" max="10515" width="9" style="120"/>
    <col min="10516" max="10516" width="15.625" style="120" customWidth="1"/>
    <col min="10517" max="10517" width="12.5" style="120" customWidth="1"/>
    <col min="10518" max="10518" width="15.5" style="120" customWidth="1"/>
    <col min="10519" max="10520" width="12.625" style="120" customWidth="1"/>
    <col min="10521" max="10521" width="8.875" style="120" customWidth="1"/>
    <col min="10522" max="10523" width="12.5" style="120" customWidth="1"/>
    <col min="10524" max="10524" width="15.875" style="120" customWidth="1"/>
    <col min="10525" max="10525" width="15.625" style="120" customWidth="1"/>
    <col min="10526" max="10753" width="9" style="120"/>
    <col min="10754" max="10754" width="21.875" style="120" customWidth="1"/>
    <col min="10755" max="10755" width="13.625" style="120" customWidth="1"/>
    <col min="10756" max="10756" width="16.5" style="120" customWidth="1"/>
    <col min="10757" max="10757" width="11.5" style="120" customWidth="1"/>
    <col min="10758" max="10758" width="12.625" style="120" customWidth="1"/>
    <col min="10759" max="10759" width="8.875" style="120" customWidth="1"/>
    <col min="10760" max="10760" width="14.875" style="120" customWidth="1"/>
    <col min="10761" max="10761" width="15.125" style="120" customWidth="1"/>
    <col min="10762" max="10762" width="15.875" style="120" customWidth="1"/>
    <col min="10763" max="10763" width="16.5" style="120" customWidth="1"/>
    <col min="10764" max="10764" width="9" style="120"/>
    <col min="10765" max="10765" width="12.625" style="120" customWidth="1"/>
    <col min="10766" max="10766" width="8.875" style="120" customWidth="1"/>
    <col min="10767" max="10768" width="12.5" style="120" customWidth="1"/>
    <col min="10769" max="10769" width="15.875" style="120" customWidth="1"/>
    <col min="10770" max="10770" width="15.625" style="120" customWidth="1"/>
    <col min="10771" max="10771" width="9" style="120"/>
    <col min="10772" max="10772" width="15.625" style="120" customWidth="1"/>
    <col min="10773" max="10773" width="12.5" style="120" customWidth="1"/>
    <col min="10774" max="10774" width="15.5" style="120" customWidth="1"/>
    <col min="10775" max="10776" width="12.625" style="120" customWidth="1"/>
    <col min="10777" max="10777" width="8.875" style="120" customWidth="1"/>
    <col min="10778" max="10779" width="12.5" style="120" customWidth="1"/>
    <col min="10780" max="10780" width="15.875" style="120" customWidth="1"/>
    <col min="10781" max="10781" width="15.625" style="120" customWidth="1"/>
    <col min="10782" max="11009" width="9" style="120"/>
    <col min="11010" max="11010" width="21.875" style="120" customWidth="1"/>
    <col min="11011" max="11011" width="13.625" style="120" customWidth="1"/>
    <col min="11012" max="11012" width="16.5" style="120" customWidth="1"/>
    <col min="11013" max="11013" width="11.5" style="120" customWidth="1"/>
    <col min="11014" max="11014" width="12.625" style="120" customWidth="1"/>
    <col min="11015" max="11015" width="8.875" style="120" customWidth="1"/>
    <col min="11016" max="11016" width="14.875" style="120" customWidth="1"/>
    <col min="11017" max="11017" width="15.125" style="120" customWidth="1"/>
    <col min="11018" max="11018" width="15.875" style="120" customWidth="1"/>
    <col min="11019" max="11019" width="16.5" style="120" customWidth="1"/>
    <col min="11020" max="11020" width="9" style="120"/>
    <col min="11021" max="11021" width="12.625" style="120" customWidth="1"/>
    <col min="11022" max="11022" width="8.875" style="120" customWidth="1"/>
    <col min="11023" max="11024" width="12.5" style="120" customWidth="1"/>
    <col min="11025" max="11025" width="15.875" style="120" customWidth="1"/>
    <col min="11026" max="11026" width="15.625" style="120" customWidth="1"/>
    <col min="11027" max="11027" width="9" style="120"/>
    <col min="11028" max="11028" width="15.625" style="120" customWidth="1"/>
    <col min="11029" max="11029" width="12.5" style="120" customWidth="1"/>
    <col min="11030" max="11030" width="15.5" style="120" customWidth="1"/>
    <col min="11031" max="11032" width="12.625" style="120" customWidth="1"/>
    <col min="11033" max="11033" width="8.875" style="120" customWidth="1"/>
    <col min="11034" max="11035" width="12.5" style="120" customWidth="1"/>
    <col min="11036" max="11036" width="15.875" style="120" customWidth="1"/>
    <col min="11037" max="11037" width="15.625" style="120" customWidth="1"/>
    <col min="11038" max="11265" width="9" style="120"/>
    <col min="11266" max="11266" width="21.875" style="120" customWidth="1"/>
    <col min="11267" max="11267" width="13.625" style="120" customWidth="1"/>
    <col min="11268" max="11268" width="16.5" style="120" customWidth="1"/>
    <col min="11269" max="11269" width="11.5" style="120" customWidth="1"/>
    <col min="11270" max="11270" width="12.625" style="120" customWidth="1"/>
    <col min="11271" max="11271" width="8.875" style="120" customWidth="1"/>
    <col min="11272" max="11272" width="14.875" style="120" customWidth="1"/>
    <col min="11273" max="11273" width="15.125" style="120" customWidth="1"/>
    <col min="11274" max="11274" width="15.875" style="120" customWidth="1"/>
    <col min="11275" max="11275" width="16.5" style="120" customWidth="1"/>
    <col min="11276" max="11276" width="9" style="120"/>
    <col min="11277" max="11277" width="12.625" style="120" customWidth="1"/>
    <col min="11278" max="11278" width="8.875" style="120" customWidth="1"/>
    <col min="11279" max="11280" width="12.5" style="120" customWidth="1"/>
    <col min="11281" max="11281" width="15.875" style="120" customWidth="1"/>
    <col min="11282" max="11282" width="15.625" style="120" customWidth="1"/>
    <col min="11283" max="11283" width="9" style="120"/>
    <col min="11284" max="11284" width="15.625" style="120" customWidth="1"/>
    <col min="11285" max="11285" width="12.5" style="120" customWidth="1"/>
    <col min="11286" max="11286" width="15.5" style="120" customWidth="1"/>
    <col min="11287" max="11288" width="12.625" style="120" customWidth="1"/>
    <col min="11289" max="11289" width="8.875" style="120" customWidth="1"/>
    <col min="11290" max="11291" width="12.5" style="120" customWidth="1"/>
    <col min="11292" max="11292" width="15.875" style="120" customWidth="1"/>
    <col min="11293" max="11293" width="15.625" style="120" customWidth="1"/>
    <col min="11294" max="11521" width="9" style="120"/>
    <col min="11522" max="11522" width="21.875" style="120" customWidth="1"/>
    <col min="11523" max="11523" width="13.625" style="120" customWidth="1"/>
    <col min="11524" max="11524" width="16.5" style="120" customWidth="1"/>
    <col min="11525" max="11525" width="11.5" style="120" customWidth="1"/>
    <col min="11526" max="11526" width="12.625" style="120" customWidth="1"/>
    <col min="11527" max="11527" width="8.875" style="120" customWidth="1"/>
    <col min="11528" max="11528" width="14.875" style="120" customWidth="1"/>
    <col min="11529" max="11529" width="15.125" style="120" customWidth="1"/>
    <col min="11530" max="11530" width="15.875" style="120" customWidth="1"/>
    <col min="11531" max="11531" width="16.5" style="120" customWidth="1"/>
    <col min="11532" max="11532" width="9" style="120"/>
    <col min="11533" max="11533" width="12.625" style="120" customWidth="1"/>
    <col min="11534" max="11534" width="8.875" style="120" customWidth="1"/>
    <col min="11535" max="11536" width="12.5" style="120" customWidth="1"/>
    <col min="11537" max="11537" width="15.875" style="120" customWidth="1"/>
    <col min="11538" max="11538" width="15.625" style="120" customWidth="1"/>
    <col min="11539" max="11539" width="9" style="120"/>
    <col min="11540" max="11540" width="15.625" style="120" customWidth="1"/>
    <col min="11541" max="11541" width="12.5" style="120" customWidth="1"/>
    <col min="11542" max="11542" width="15.5" style="120" customWidth="1"/>
    <col min="11543" max="11544" width="12.625" style="120" customWidth="1"/>
    <col min="11545" max="11545" width="8.875" style="120" customWidth="1"/>
    <col min="11546" max="11547" width="12.5" style="120" customWidth="1"/>
    <col min="11548" max="11548" width="15.875" style="120" customWidth="1"/>
    <col min="11549" max="11549" width="15.625" style="120" customWidth="1"/>
    <col min="11550" max="11777" width="9" style="120"/>
    <col min="11778" max="11778" width="21.875" style="120" customWidth="1"/>
    <col min="11779" max="11779" width="13.625" style="120" customWidth="1"/>
    <col min="11780" max="11780" width="16.5" style="120" customWidth="1"/>
    <col min="11781" max="11781" width="11.5" style="120" customWidth="1"/>
    <col min="11782" max="11782" width="12.625" style="120" customWidth="1"/>
    <col min="11783" max="11783" width="8.875" style="120" customWidth="1"/>
    <col min="11784" max="11784" width="14.875" style="120" customWidth="1"/>
    <col min="11785" max="11785" width="15.125" style="120" customWidth="1"/>
    <col min="11786" max="11786" width="15.875" style="120" customWidth="1"/>
    <col min="11787" max="11787" width="16.5" style="120" customWidth="1"/>
    <col min="11788" max="11788" width="9" style="120"/>
    <col min="11789" max="11789" width="12.625" style="120" customWidth="1"/>
    <col min="11790" max="11790" width="8.875" style="120" customWidth="1"/>
    <col min="11791" max="11792" width="12.5" style="120" customWidth="1"/>
    <col min="11793" max="11793" width="15.875" style="120" customWidth="1"/>
    <col min="11794" max="11794" width="15.625" style="120" customWidth="1"/>
    <col min="11795" max="11795" width="9" style="120"/>
    <col min="11796" max="11796" width="15.625" style="120" customWidth="1"/>
    <col min="11797" max="11797" width="12.5" style="120" customWidth="1"/>
    <col min="11798" max="11798" width="15.5" style="120" customWidth="1"/>
    <col min="11799" max="11800" width="12.625" style="120" customWidth="1"/>
    <col min="11801" max="11801" width="8.875" style="120" customWidth="1"/>
    <col min="11802" max="11803" width="12.5" style="120" customWidth="1"/>
    <col min="11804" max="11804" width="15.875" style="120" customWidth="1"/>
    <col min="11805" max="11805" width="15.625" style="120" customWidth="1"/>
    <col min="11806" max="12033" width="9" style="120"/>
    <col min="12034" max="12034" width="21.875" style="120" customWidth="1"/>
    <col min="12035" max="12035" width="13.625" style="120" customWidth="1"/>
    <col min="12036" max="12036" width="16.5" style="120" customWidth="1"/>
    <col min="12037" max="12037" width="11.5" style="120" customWidth="1"/>
    <col min="12038" max="12038" width="12.625" style="120" customWidth="1"/>
    <col min="12039" max="12039" width="8.875" style="120" customWidth="1"/>
    <col min="12040" max="12040" width="14.875" style="120" customWidth="1"/>
    <col min="12041" max="12041" width="15.125" style="120" customWidth="1"/>
    <col min="12042" max="12042" width="15.875" style="120" customWidth="1"/>
    <col min="12043" max="12043" width="16.5" style="120" customWidth="1"/>
    <col min="12044" max="12044" width="9" style="120"/>
    <col min="12045" max="12045" width="12.625" style="120" customWidth="1"/>
    <col min="12046" max="12046" width="8.875" style="120" customWidth="1"/>
    <col min="12047" max="12048" width="12.5" style="120" customWidth="1"/>
    <col min="12049" max="12049" width="15.875" style="120" customWidth="1"/>
    <col min="12050" max="12050" width="15.625" style="120" customWidth="1"/>
    <col min="12051" max="12051" width="9" style="120"/>
    <col min="12052" max="12052" width="15.625" style="120" customWidth="1"/>
    <col min="12053" max="12053" width="12.5" style="120" customWidth="1"/>
    <col min="12054" max="12054" width="15.5" style="120" customWidth="1"/>
    <col min="12055" max="12056" width="12.625" style="120" customWidth="1"/>
    <col min="12057" max="12057" width="8.875" style="120" customWidth="1"/>
    <col min="12058" max="12059" width="12.5" style="120" customWidth="1"/>
    <col min="12060" max="12060" width="15.875" style="120" customWidth="1"/>
    <col min="12061" max="12061" width="15.625" style="120" customWidth="1"/>
    <col min="12062" max="12289" width="9" style="120"/>
    <col min="12290" max="12290" width="21.875" style="120" customWidth="1"/>
    <col min="12291" max="12291" width="13.625" style="120" customWidth="1"/>
    <col min="12292" max="12292" width="16.5" style="120" customWidth="1"/>
    <col min="12293" max="12293" width="11.5" style="120" customWidth="1"/>
    <col min="12294" max="12294" width="12.625" style="120" customWidth="1"/>
    <col min="12295" max="12295" width="8.875" style="120" customWidth="1"/>
    <col min="12296" max="12296" width="14.875" style="120" customWidth="1"/>
    <col min="12297" max="12297" width="15.125" style="120" customWidth="1"/>
    <col min="12298" max="12298" width="15.875" style="120" customWidth="1"/>
    <col min="12299" max="12299" width="16.5" style="120" customWidth="1"/>
    <col min="12300" max="12300" width="9" style="120"/>
    <col min="12301" max="12301" width="12.625" style="120" customWidth="1"/>
    <col min="12302" max="12302" width="8.875" style="120" customWidth="1"/>
    <col min="12303" max="12304" width="12.5" style="120" customWidth="1"/>
    <col min="12305" max="12305" width="15.875" style="120" customWidth="1"/>
    <col min="12306" max="12306" width="15.625" style="120" customWidth="1"/>
    <col min="12307" max="12307" width="9" style="120"/>
    <col min="12308" max="12308" width="15.625" style="120" customWidth="1"/>
    <col min="12309" max="12309" width="12.5" style="120" customWidth="1"/>
    <col min="12310" max="12310" width="15.5" style="120" customWidth="1"/>
    <col min="12311" max="12312" width="12.625" style="120" customWidth="1"/>
    <col min="12313" max="12313" width="8.875" style="120" customWidth="1"/>
    <col min="12314" max="12315" width="12.5" style="120" customWidth="1"/>
    <col min="12316" max="12316" width="15.875" style="120" customWidth="1"/>
    <col min="12317" max="12317" width="15.625" style="120" customWidth="1"/>
    <col min="12318" max="12545" width="9" style="120"/>
    <col min="12546" max="12546" width="21.875" style="120" customWidth="1"/>
    <col min="12547" max="12547" width="13.625" style="120" customWidth="1"/>
    <col min="12548" max="12548" width="16.5" style="120" customWidth="1"/>
    <col min="12549" max="12549" width="11.5" style="120" customWidth="1"/>
    <col min="12550" max="12550" width="12.625" style="120" customWidth="1"/>
    <col min="12551" max="12551" width="8.875" style="120" customWidth="1"/>
    <col min="12552" max="12552" width="14.875" style="120" customWidth="1"/>
    <col min="12553" max="12553" width="15.125" style="120" customWidth="1"/>
    <col min="12554" max="12554" width="15.875" style="120" customWidth="1"/>
    <col min="12555" max="12555" width="16.5" style="120" customWidth="1"/>
    <col min="12556" max="12556" width="9" style="120"/>
    <col min="12557" max="12557" width="12.625" style="120" customWidth="1"/>
    <col min="12558" max="12558" width="8.875" style="120" customWidth="1"/>
    <col min="12559" max="12560" width="12.5" style="120" customWidth="1"/>
    <col min="12561" max="12561" width="15.875" style="120" customWidth="1"/>
    <col min="12562" max="12562" width="15.625" style="120" customWidth="1"/>
    <col min="12563" max="12563" width="9" style="120"/>
    <col min="12564" max="12564" width="15.625" style="120" customWidth="1"/>
    <col min="12565" max="12565" width="12.5" style="120" customWidth="1"/>
    <col min="12566" max="12566" width="15.5" style="120" customWidth="1"/>
    <col min="12567" max="12568" width="12.625" style="120" customWidth="1"/>
    <col min="12569" max="12569" width="8.875" style="120" customWidth="1"/>
    <col min="12570" max="12571" width="12.5" style="120" customWidth="1"/>
    <col min="12572" max="12572" width="15.875" style="120" customWidth="1"/>
    <col min="12573" max="12573" width="15.625" style="120" customWidth="1"/>
    <col min="12574" max="12801" width="9" style="120"/>
    <col min="12802" max="12802" width="21.875" style="120" customWidth="1"/>
    <col min="12803" max="12803" width="13.625" style="120" customWidth="1"/>
    <col min="12804" max="12804" width="16.5" style="120" customWidth="1"/>
    <col min="12805" max="12805" width="11.5" style="120" customWidth="1"/>
    <col min="12806" max="12806" width="12.625" style="120" customWidth="1"/>
    <col min="12807" max="12807" width="8.875" style="120" customWidth="1"/>
    <col min="12808" max="12808" width="14.875" style="120" customWidth="1"/>
    <col min="12809" max="12809" width="15.125" style="120" customWidth="1"/>
    <col min="12810" max="12810" width="15.875" style="120" customWidth="1"/>
    <col min="12811" max="12811" width="16.5" style="120" customWidth="1"/>
    <col min="12812" max="12812" width="9" style="120"/>
    <col min="12813" max="12813" width="12.625" style="120" customWidth="1"/>
    <col min="12814" max="12814" width="8.875" style="120" customWidth="1"/>
    <col min="12815" max="12816" width="12.5" style="120" customWidth="1"/>
    <col min="12817" max="12817" width="15.875" style="120" customWidth="1"/>
    <col min="12818" max="12818" width="15.625" style="120" customWidth="1"/>
    <col min="12819" max="12819" width="9" style="120"/>
    <col min="12820" max="12820" width="15.625" style="120" customWidth="1"/>
    <col min="12821" max="12821" width="12.5" style="120" customWidth="1"/>
    <col min="12822" max="12822" width="15.5" style="120" customWidth="1"/>
    <col min="12823" max="12824" width="12.625" style="120" customWidth="1"/>
    <col min="12825" max="12825" width="8.875" style="120" customWidth="1"/>
    <col min="12826" max="12827" width="12.5" style="120" customWidth="1"/>
    <col min="12828" max="12828" width="15.875" style="120" customWidth="1"/>
    <col min="12829" max="12829" width="15.625" style="120" customWidth="1"/>
    <col min="12830" max="13057" width="9" style="120"/>
    <col min="13058" max="13058" width="21.875" style="120" customWidth="1"/>
    <col min="13059" max="13059" width="13.625" style="120" customWidth="1"/>
    <col min="13060" max="13060" width="16.5" style="120" customWidth="1"/>
    <col min="13061" max="13061" width="11.5" style="120" customWidth="1"/>
    <col min="13062" max="13062" width="12.625" style="120" customWidth="1"/>
    <col min="13063" max="13063" width="8.875" style="120" customWidth="1"/>
    <col min="13064" max="13064" width="14.875" style="120" customWidth="1"/>
    <col min="13065" max="13065" width="15.125" style="120" customWidth="1"/>
    <col min="13066" max="13066" width="15.875" style="120" customWidth="1"/>
    <col min="13067" max="13067" width="16.5" style="120" customWidth="1"/>
    <col min="13068" max="13068" width="9" style="120"/>
    <col min="13069" max="13069" width="12.625" style="120" customWidth="1"/>
    <col min="13070" max="13070" width="8.875" style="120" customWidth="1"/>
    <col min="13071" max="13072" width="12.5" style="120" customWidth="1"/>
    <col min="13073" max="13073" width="15.875" style="120" customWidth="1"/>
    <col min="13074" max="13074" width="15.625" style="120" customWidth="1"/>
    <col min="13075" max="13075" width="9" style="120"/>
    <col min="13076" max="13076" width="15.625" style="120" customWidth="1"/>
    <col min="13077" max="13077" width="12.5" style="120" customWidth="1"/>
    <col min="13078" max="13078" width="15.5" style="120" customWidth="1"/>
    <col min="13079" max="13080" width="12.625" style="120" customWidth="1"/>
    <col min="13081" max="13081" width="8.875" style="120" customWidth="1"/>
    <col min="13082" max="13083" width="12.5" style="120" customWidth="1"/>
    <col min="13084" max="13084" width="15.875" style="120" customWidth="1"/>
    <col min="13085" max="13085" width="15.625" style="120" customWidth="1"/>
    <col min="13086" max="13313" width="9" style="120"/>
    <col min="13314" max="13314" width="21.875" style="120" customWidth="1"/>
    <col min="13315" max="13315" width="13.625" style="120" customWidth="1"/>
    <col min="13316" max="13316" width="16.5" style="120" customWidth="1"/>
    <col min="13317" max="13317" width="11.5" style="120" customWidth="1"/>
    <col min="13318" max="13318" width="12.625" style="120" customWidth="1"/>
    <col min="13319" max="13319" width="8.875" style="120" customWidth="1"/>
    <col min="13320" max="13320" width="14.875" style="120" customWidth="1"/>
    <col min="13321" max="13321" width="15.125" style="120" customWidth="1"/>
    <col min="13322" max="13322" width="15.875" style="120" customWidth="1"/>
    <col min="13323" max="13323" width="16.5" style="120" customWidth="1"/>
    <col min="13324" max="13324" width="9" style="120"/>
    <col min="13325" max="13325" width="12.625" style="120" customWidth="1"/>
    <col min="13326" max="13326" width="8.875" style="120" customWidth="1"/>
    <col min="13327" max="13328" width="12.5" style="120" customWidth="1"/>
    <col min="13329" max="13329" width="15.875" style="120" customWidth="1"/>
    <col min="13330" max="13330" width="15.625" style="120" customWidth="1"/>
    <col min="13331" max="13331" width="9" style="120"/>
    <col min="13332" max="13332" width="15.625" style="120" customWidth="1"/>
    <col min="13333" max="13333" width="12.5" style="120" customWidth="1"/>
    <col min="13334" max="13334" width="15.5" style="120" customWidth="1"/>
    <col min="13335" max="13336" width="12.625" style="120" customWidth="1"/>
    <col min="13337" max="13337" width="8.875" style="120" customWidth="1"/>
    <col min="13338" max="13339" width="12.5" style="120" customWidth="1"/>
    <col min="13340" max="13340" width="15.875" style="120" customWidth="1"/>
    <col min="13341" max="13341" width="15.625" style="120" customWidth="1"/>
    <col min="13342" max="13569" width="9" style="120"/>
    <col min="13570" max="13570" width="21.875" style="120" customWidth="1"/>
    <col min="13571" max="13571" width="13.625" style="120" customWidth="1"/>
    <col min="13572" max="13572" width="16.5" style="120" customWidth="1"/>
    <col min="13573" max="13573" width="11.5" style="120" customWidth="1"/>
    <col min="13574" max="13574" width="12.625" style="120" customWidth="1"/>
    <col min="13575" max="13575" width="8.875" style="120" customWidth="1"/>
    <col min="13576" max="13576" width="14.875" style="120" customWidth="1"/>
    <col min="13577" max="13577" width="15.125" style="120" customWidth="1"/>
    <col min="13578" max="13578" width="15.875" style="120" customWidth="1"/>
    <col min="13579" max="13579" width="16.5" style="120" customWidth="1"/>
    <col min="13580" max="13580" width="9" style="120"/>
    <col min="13581" max="13581" width="12.625" style="120" customWidth="1"/>
    <col min="13582" max="13582" width="8.875" style="120" customWidth="1"/>
    <col min="13583" max="13584" width="12.5" style="120" customWidth="1"/>
    <col min="13585" max="13585" width="15.875" style="120" customWidth="1"/>
    <col min="13586" max="13586" width="15.625" style="120" customWidth="1"/>
    <col min="13587" max="13587" width="9" style="120"/>
    <col min="13588" max="13588" width="15.625" style="120" customWidth="1"/>
    <col min="13589" max="13589" width="12.5" style="120" customWidth="1"/>
    <col min="13590" max="13590" width="15.5" style="120" customWidth="1"/>
    <col min="13591" max="13592" width="12.625" style="120" customWidth="1"/>
    <col min="13593" max="13593" width="8.875" style="120" customWidth="1"/>
    <col min="13594" max="13595" width="12.5" style="120" customWidth="1"/>
    <col min="13596" max="13596" width="15.875" style="120" customWidth="1"/>
    <col min="13597" max="13597" width="15.625" style="120" customWidth="1"/>
    <col min="13598" max="13825" width="9" style="120"/>
    <col min="13826" max="13826" width="21.875" style="120" customWidth="1"/>
    <col min="13827" max="13827" width="13.625" style="120" customWidth="1"/>
    <col min="13828" max="13828" width="16.5" style="120" customWidth="1"/>
    <col min="13829" max="13829" width="11.5" style="120" customWidth="1"/>
    <col min="13830" max="13830" width="12.625" style="120" customWidth="1"/>
    <col min="13831" max="13831" width="8.875" style="120" customWidth="1"/>
    <col min="13832" max="13832" width="14.875" style="120" customWidth="1"/>
    <col min="13833" max="13833" width="15.125" style="120" customWidth="1"/>
    <col min="13834" max="13834" width="15.875" style="120" customWidth="1"/>
    <col min="13835" max="13835" width="16.5" style="120" customWidth="1"/>
    <col min="13836" max="13836" width="9" style="120"/>
    <col min="13837" max="13837" width="12.625" style="120" customWidth="1"/>
    <col min="13838" max="13838" width="8.875" style="120" customWidth="1"/>
    <col min="13839" max="13840" width="12.5" style="120" customWidth="1"/>
    <col min="13841" max="13841" width="15.875" style="120" customWidth="1"/>
    <col min="13842" max="13842" width="15.625" style="120" customWidth="1"/>
    <col min="13843" max="13843" width="9" style="120"/>
    <col min="13844" max="13844" width="15.625" style="120" customWidth="1"/>
    <col min="13845" max="13845" width="12.5" style="120" customWidth="1"/>
    <col min="13846" max="13846" width="15.5" style="120" customWidth="1"/>
    <col min="13847" max="13848" width="12.625" style="120" customWidth="1"/>
    <col min="13849" max="13849" width="8.875" style="120" customWidth="1"/>
    <col min="13850" max="13851" width="12.5" style="120" customWidth="1"/>
    <col min="13852" max="13852" width="15.875" style="120" customWidth="1"/>
    <col min="13853" max="13853" width="15.625" style="120" customWidth="1"/>
    <col min="13854" max="14081" width="9" style="120"/>
    <col min="14082" max="14082" width="21.875" style="120" customWidth="1"/>
    <col min="14083" max="14083" width="13.625" style="120" customWidth="1"/>
    <col min="14084" max="14084" width="16.5" style="120" customWidth="1"/>
    <col min="14085" max="14085" width="11.5" style="120" customWidth="1"/>
    <col min="14086" max="14086" width="12.625" style="120" customWidth="1"/>
    <col min="14087" max="14087" width="8.875" style="120" customWidth="1"/>
    <col min="14088" max="14088" width="14.875" style="120" customWidth="1"/>
    <col min="14089" max="14089" width="15.125" style="120" customWidth="1"/>
    <col min="14090" max="14090" width="15.875" style="120" customWidth="1"/>
    <col min="14091" max="14091" width="16.5" style="120" customWidth="1"/>
    <col min="14092" max="14092" width="9" style="120"/>
    <col min="14093" max="14093" width="12.625" style="120" customWidth="1"/>
    <col min="14094" max="14094" width="8.875" style="120" customWidth="1"/>
    <col min="14095" max="14096" width="12.5" style="120" customWidth="1"/>
    <col min="14097" max="14097" width="15.875" style="120" customWidth="1"/>
    <col min="14098" max="14098" width="15.625" style="120" customWidth="1"/>
    <col min="14099" max="14099" width="9" style="120"/>
    <col min="14100" max="14100" width="15.625" style="120" customWidth="1"/>
    <col min="14101" max="14101" width="12.5" style="120" customWidth="1"/>
    <col min="14102" max="14102" width="15.5" style="120" customWidth="1"/>
    <col min="14103" max="14104" width="12.625" style="120" customWidth="1"/>
    <col min="14105" max="14105" width="8.875" style="120" customWidth="1"/>
    <col min="14106" max="14107" width="12.5" style="120" customWidth="1"/>
    <col min="14108" max="14108" width="15.875" style="120" customWidth="1"/>
    <col min="14109" max="14109" width="15.625" style="120" customWidth="1"/>
    <col min="14110" max="14337" width="9" style="120"/>
    <col min="14338" max="14338" width="21.875" style="120" customWidth="1"/>
    <col min="14339" max="14339" width="13.625" style="120" customWidth="1"/>
    <col min="14340" max="14340" width="16.5" style="120" customWidth="1"/>
    <col min="14341" max="14341" width="11.5" style="120" customWidth="1"/>
    <col min="14342" max="14342" width="12.625" style="120" customWidth="1"/>
    <col min="14343" max="14343" width="8.875" style="120" customWidth="1"/>
    <col min="14344" max="14344" width="14.875" style="120" customWidth="1"/>
    <col min="14345" max="14345" width="15.125" style="120" customWidth="1"/>
    <col min="14346" max="14346" width="15.875" style="120" customWidth="1"/>
    <col min="14347" max="14347" width="16.5" style="120" customWidth="1"/>
    <col min="14348" max="14348" width="9" style="120"/>
    <col min="14349" max="14349" width="12.625" style="120" customWidth="1"/>
    <col min="14350" max="14350" width="8.875" style="120" customWidth="1"/>
    <col min="14351" max="14352" width="12.5" style="120" customWidth="1"/>
    <col min="14353" max="14353" width="15.875" style="120" customWidth="1"/>
    <col min="14354" max="14354" width="15.625" style="120" customWidth="1"/>
    <col min="14355" max="14355" width="9" style="120"/>
    <col min="14356" max="14356" width="15.625" style="120" customWidth="1"/>
    <col min="14357" max="14357" width="12.5" style="120" customWidth="1"/>
    <col min="14358" max="14358" width="15.5" style="120" customWidth="1"/>
    <col min="14359" max="14360" width="12.625" style="120" customWidth="1"/>
    <col min="14361" max="14361" width="8.875" style="120" customWidth="1"/>
    <col min="14362" max="14363" width="12.5" style="120" customWidth="1"/>
    <col min="14364" max="14364" width="15.875" style="120" customWidth="1"/>
    <col min="14365" max="14365" width="15.625" style="120" customWidth="1"/>
    <col min="14366" max="14593" width="9" style="120"/>
    <col min="14594" max="14594" width="21.875" style="120" customWidth="1"/>
    <col min="14595" max="14595" width="13.625" style="120" customWidth="1"/>
    <col min="14596" max="14596" width="16.5" style="120" customWidth="1"/>
    <col min="14597" max="14597" width="11.5" style="120" customWidth="1"/>
    <col min="14598" max="14598" width="12.625" style="120" customWidth="1"/>
    <col min="14599" max="14599" width="8.875" style="120" customWidth="1"/>
    <col min="14600" max="14600" width="14.875" style="120" customWidth="1"/>
    <col min="14601" max="14601" width="15.125" style="120" customWidth="1"/>
    <col min="14602" max="14602" width="15.875" style="120" customWidth="1"/>
    <col min="14603" max="14603" width="16.5" style="120" customWidth="1"/>
    <col min="14604" max="14604" width="9" style="120"/>
    <col min="14605" max="14605" width="12.625" style="120" customWidth="1"/>
    <col min="14606" max="14606" width="8.875" style="120" customWidth="1"/>
    <col min="14607" max="14608" width="12.5" style="120" customWidth="1"/>
    <col min="14609" max="14609" width="15.875" style="120" customWidth="1"/>
    <col min="14610" max="14610" width="15.625" style="120" customWidth="1"/>
    <col min="14611" max="14611" width="9" style="120"/>
    <col min="14612" max="14612" width="15.625" style="120" customWidth="1"/>
    <col min="14613" max="14613" width="12.5" style="120" customWidth="1"/>
    <col min="14614" max="14614" width="15.5" style="120" customWidth="1"/>
    <col min="14615" max="14616" width="12.625" style="120" customWidth="1"/>
    <col min="14617" max="14617" width="8.875" style="120" customWidth="1"/>
    <col min="14618" max="14619" width="12.5" style="120" customWidth="1"/>
    <col min="14620" max="14620" width="15.875" style="120" customWidth="1"/>
    <col min="14621" max="14621" width="15.625" style="120" customWidth="1"/>
    <col min="14622" max="14849" width="9" style="120"/>
    <col min="14850" max="14850" width="21.875" style="120" customWidth="1"/>
    <col min="14851" max="14851" width="13.625" style="120" customWidth="1"/>
    <col min="14852" max="14852" width="16.5" style="120" customWidth="1"/>
    <col min="14853" max="14853" width="11.5" style="120" customWidth="1"/>
    <col min="14854" max="14854" width="12.625" style="120" customWidth="1"/>
    <col min="14855" max="14855" width="8.875" style="120" customWidth="1"/>
    <col min="14856" max="14856" width="14.875" style="120" customWidth="1"/>
    <col min="14857" max="14857" width="15.125" style="120" customWidth="1"/>
    <col min="14858" max="14858" width="15.875" style="120" customWidth="1"/>
    <col min="14859" max="14859" width="16.5" style="120" customWidth="1"/>
    <col min="14860" max="14860" width="9" style="120"/>
    <col min="14861" max="14861" width="12.625" style="120" customWidth="1"/>
    <col min="14862" max="14862" width="8.875" style="120" customWidth="1"/>
    <col min="14863" max="14864" width="12.5" style="120" customWidth="1"/>
    <col min="14865" max="14865" width="15.875" style="120" customWidth="1"/>
    <col min="14866" max="14866" width="15.625" style="120" customWidth="1"/>
    <col min="14867" max="14867" width="9" style="120"/>
    <col min="14868" max="14868" width="15.625" style="120" customWidth="1"/>
    <col min="14869" max="14869" width="12.5" style="120" customWidth="1"/>
    <col min="14870" max="14870" width="15.5" style="120" customWidth="1"/>
    <col min="14871" max="14872" width="12.625" style="120" customWidth="1"/>
    <col min="14873" max="14873" width="8.875" style="120" customWidth="1"/>
    <col min="14874" max="14875" width="12.5" style="120" customWidth="1"/>
    <col min="14876" max="14876" width="15.875" style="120" customWidth="1"/>
    <col min="14877" max="14877" width="15.625" style="120" customWidth="1"/>
    <col min="14878" max="15105" width="9" style="120"/>
    <col min="15106" max="15106" width="21.875" style="120" customWidth="1"/>
    <col min="15107" max="15107" width="13.625" style="120" customWidth="1"/>
    <col min="15108" max="15108" width="16.5" style="120" customWidth="1"/>
    <col min="15109" max="15109" width="11.5" style="120" customWidth="1"/>
    <col min="15110" max="15110" width="12.625" style="120" customWidth="1"/>
    <col min="15111" max="15111" width="8.875" style="120" customWidth="1"/>
    <col min="15112" max="15112" width="14.875" style="120" customWidth="1"/>
    <col min="15113" max="15113" width="15.125" style="120" customWidth="1"/>
    <col min="15114" max="15114" width="15.875" style="120" customWidth="1"/>
    <col min="15115" max="15115" width="16.5" style="120" customWidth="1"/>
    <col min="15116" max="15116" width="9" style="120"/>
    <col min="15117" max="15117" width="12.625" style="120" customWidth="1"/>
    <col min="15118" max="15118" width="8.875" style="120" customWidth="1"/>
    <col min="15119" max="15120" width="12.5" style="120" customWidth="1"/>
    <col min="15121" max="15121" width="15.875" style="120" customWidth="1"/>
    <col min="15122" max="15122" width="15.625" style="120" customWidth="1"/>
    <col min="15123" max="15123" width="9" style="120"/>
    <col min="15124" max="15124" width="15.625" style="120" customWidth="1"/>
    <col min="15125" max="15125" width="12.5" style="120" customWidth="1"/>
    <col min="15126" max="15126" width="15.5" style="120" customWidth="1"/>
    <col min="15127" max="15128" width="12.625" style="120" customWidth="1"/>
    <col min="15129" max="15129" width="8.875" style="120" customWidth="1"/>
    <col min="15130" max="15131" width="12.5" style="120" customWidth="1"/>
    <col min="15132" max="15132" width="15.875" style="120" customWidth="1"/>
    <col min="15133" max="15133" width="15.625" style="120" customWidth="1"/>
    <col min="15134" max="15361" width="9" style="120"/>
    <col min="15362" max="15362" width="21.875" style="120" customWidth="1"/>
    <col min="15363" max="15363" width="13.625" style="120" customWidth="1"/>
    <col min="15364" max="15364" width="16.5" style="120" customWidth="1"/>
    <col min="15365" max="15365" width="11.5" style="120" customWidth="1"/>
    <col min="15366" max="15366" width="12.625" style="120" customWidth="1"/>
    <col min="15367" max="15367" width="8.875" style="120" customWidth="1"/>
    <col min="15368" max="15368" width="14.875" style="120" customWidth="1"/>
    <col min="15369" max="15369" width="15.125" style="120" customWidth="1"/>
    <col min="15370" max="15370" width="15.875" style="120" customWidth="1"/>
    <col min="15371" max="15371" width="16.5" style="120" customWidth="1"/>
    <col min="15372" max="15372" width="9" style="120"/>
    <col min="15373" max="15373" width="12.625" style="120" customWidth="1"/>
    <col min="15374" max="15374" width="8.875" style="120" customWidth="1"/>
    <col min="15375" max="15376" width="12.5" style="120" customWidth="1"/>
    <col min="15377" max="15377" width="15.875" style="120" customWidth="1"/>
    <col min="15378" max="15378" width="15.625" style="120" customWidth="1"/>
    <col min="15379" max="15379" width="9" style="120"/>
    <col min="15380" max="15380" width="15.625" style="120" customWidth="1"/>
    <col min="15381" max="15381" width="12.5" style="120" customWidth="1"/>
    <col min="15382" max="15382" width="15.5" style="120" customWidth="1"/>
    <col min="15383" max="15384" width="12.625" style="120" customWidth="1"/>
    <col min="15385" max="15385" width="8.875" style="120" customWidth="1"/>
    <col min="15386" max="15387" width="12.5" style="120" customWidth="1"/>
    <col min="15388" max="15388" width="15.875" style="120" customWidth="1"/>
    <col min="15389" max="15389" width="15.625" style="120" customWidth="1"/>
    <col min="15390" max="15617" width="9" style="120"/>
    <col min="15618" max="15618" width="21.875" style="120" customWidth="1"/>
    <col min="15619" max="15619" width="13.625" style="120" customWidth="1"/>
    <col min="15620" max="15620" width="16.5" style="120" customWidth="1"/>
    <col min="15621" max="15621" width="11.5" style="120" customWidth="1"/>
    <col min="15622" max="15622" width="12.625" style="120" customWidth="1"/>
    <col min="15623" max="15623" width="8.875" style="120" customWidth="1"/>
    <col min="15624" max="15624" width="14.875" style="120" customWidth="1"/>
    <col min="15625" max="15625" width="15.125" style="120" customWidth="1"/>
    <col min="15626" max="15626" width="15.875" style="120" customWidth="1"/>
    <col min="15627" max="15627" width="16.5" style="120" customWidth="1"/>
    <col min="15628" max="15628" width="9" style="120"/>
    <col min="15629" max="15629" width="12.625" style="120" customWidth="1"/>
    <col min="15630" max="15630" width="8.875" style="120" customWidth="1"/>
    <col min="15631" max="15632" width="12.5" style="120" customWidth="1"/>
    <col min="15633" max="15633" width="15.875" style="120" customWidth="1"/>
    <col min="15634" max="15634" width="15.625" style="120" customWidth="1"/>
    <col min="15635" max="15635" width="9" style="120"/>
    <col min="15636" max="15636" width="15.625" style="120" customWidth="1"/>
    <col min="15637" max="15637" width="12.5" style="120" customWidth="1"/>
    <col min="15638" max="15638" width="15.5" style="120" customWidth="1"/>
    <col min="15639" max="15640" width="12.625" style="120" customWidth="1"/>
    <col min="15641" max="15641" width="8.875" style="120" customWidth="1"/>
    <col min="15642" max="15643" width="12.5" style="120" customWidth="1"/>
    <col min="15644" max="15644" width="15.875" style="120" customWidth="1"/>
    <col min="15645" max="15645" width="15.625" style="120" customWidth="1"/>
    <col min="15646" max="15873" width="9" style="120"/>
    <col min="15874" max="15874" width="21.875" style="120" customWidth="1"/>
    <col min="15875" max="15875" width="13.625" style="120" customWidth="1"/>
    <col min="15876" max="15876" width="16.5" style="120" customWidth="1"/>
    <col min="15877" max="15877" width="11.5" style="120" customWidth="1"/>
    <col min="15878" max="15878" width="12.625" style="120" customWidth="1"/>
    <col min="15879" max="15879" width="8.875" style="120" customWidth="1"/>
    <col min="15880" max="15880" width="14.875" style="120" customWidth="1"/>
    <col min="15881" max="15881" width="15.125" style="120" customWidth="1"/>
    <col min="15882" max="15882" width="15.875" style="120" customWidth="1"/>
    <col min="15883" max="15883" width="16.5" style="120" customWidth="1"/>
    <col min="15884" max="15884" width="9" style="120"/>
    <col min="15885" max="15885" width="12.625" style="120" customWidth="1"/>
    <col min="15886" max="15886" width="8.875" style="120" customWidth="1"/>
    <col min="15887" max="15888" width="12.5" style="120" customWidth="1"/>
    <col min="15889" max="15889" width="15.875" style="120" customWidth="1"/>
    <col min="15890" max="15890" width="15.625" style="120" customWidth="1"/>
    <col min="15891" max="15891" width="9" style="120"/>
    <col min="15892" max="15892" width="15.625" style="120" customWidth="1"/>
    <col min="15893" max="15893" width="12.5" style="120" customWidth="1"/>
    <col min="15894" max="15894" width="15.5" style="120" customWidth="1"/>
    <col min="15895" max="15896" width="12.625" style="120" customWidth="1"/>
    <col min="15897" max="15897" width="8.875" style="120" customWidth="1"/>
    <col min="15898" max="15899" width="12.5" style="120" customWidth="1"/>
    <col min="15900" max="15900" width="15.875" style="120" customWidth="1"/>
    <col min="15901" max="15901" width="15.625" style="120" customWidth="1"/>
    <col min="15902" max="16129" width="9" style="120"/>
    <col min="16130" max="16130" width="21.875" style="120" customWidth="1"/>
    <col min="16131" max="16131" width="13.625" style="120" customWidth="1"/>
    <col min="16132" max="16132" width="16.5" style="120" customWidth="1"/>
    <col min="16133" max="16133" width="11.5" style="120" customWidth="1"/>
    <col min="16134" max="16134" width="12.625" style="120" customWidth="1"/>
    <col min="16135" max="16135" width="8.875" style="120" customWidth="1"/>
    <col min="16136" max="16136" width="14.875" style="120" customWidth="1"/>
    <col min="16137" max="16137" width="15.125" style="120" customWidth="1"/>
    <col min="16138" max="16138" width="15.875" style="120" customWidth="1"/>
    <col min="16139" max="16139" width="16.5" style="120" customWidth="1"/>
    <col min="16140" max="16140" width="9" style="120"/>
    <col min="16141" max="16141" width="12.625" style="120" customWidth="1"/>
    <col min="16142" max="16142" width="8.875" style="120" customWidth="1"/>
    <col min="16143" max="16144" width="12.5" style="120" customWidth="1"/>
    <col min="16145" max="16145" width="15.875" style="120" customWidth="1"/>
    <col min="16146" max="16146" width="15.625" style="120" customWidth="1"/>
    <col min="16147" max="16147" width="9" style="120"/>
    <col min="16148" max="16148" width="15.625" style="120" customWidth="1"/>
    <col min="16149" max="16149" width="12.5" style="120" customWidth="1"/>
    <col min="16150" max="16150" width="15.5" style="120" customWidth="1"/>
    <col min="16151" max="16152" width="12.625" style="120" customWidth="1"/>
    <col min="16153" max="16153" width="8.875" style="120" customWidth="1"/>
    <col min="16154" max="16155" width="12.5" style="120" customWidth="1"/>
    <col min="16156" max="16156" width="15.875" style="120" customWidth="1"/>
    <col min="16157" max="16157" width="15.625" style="120" customWidth="1"/>
    <col min="16158" max="16384" width="9" style="120"/>
  </cols>
  <sheetData>
    <row r="1" spans="2:11" ht="21">
      <c r="B1" s="212" t="s">
        <v>154</v>
      </c>
      <c r="C1" s="3"/>
      <c r="D1" s="3"/>
      <c r="E1" s="3"/>
      <c r="F1" s="4"/>
      <c r="G1" s="3"/>
      <c r="H1" s="3"/>
      <c r="I1" s="3"/>
      <c r="J1" s="3"/>
      <c r="K1" s="3"/>
    </row>
    <row r="2" spans="2:11">
      <c r="B2" s="121" t="s">
        <v>29</v>
      </c>
      <c r="C2" s="122"/>
      <c r="D2" s="122"/>
      <c r="E2" s="122"/>
      <c r="F2" s="123"/>
      <c r="G2" s="122"/>
      <c r="H2" s="122"/>
      <c r="I2" s="122"/>
      <c r="J2" s="122"/>
      <c r="K2" s="124" t="s">
        <v>147</v>
      </c>
    </row>
    <row r="3" spans="2:11">
      <c r="B3" s="125" t="s">
        <v>30</v>
      </c>
      <c r="C3" s="126" t="s">
        <v>31</v>
      </c>
      <c r="D3" s="126" t="s">
        <v>32</v>
      </c>
      <c r="E3" s="126" t="s">
        <v>33</v>
      </c>
      <c r="F3" s="127" t="s">
        <v>34</v>
      </c>
      <c r="G3" s="126" t="s">
        <v>35</v>
      </c>
      <c r="H3" s="126" t="s">
        <v>36</v>
      </c>
      <c r="I3" s="126" t="s">
        <v>37</v>
      </c>
      <c r="J3" s="128" t="s">
        <v>38</v>
      </c>
      <c r="K3" s="129" t="s">
        <v>105</v>
      </c>
    </row>
    <row r="4" spans="2:11">
      <c r="B4" s="130" t="s">
        <v>39</v>
      </c>
      <c r="C4" s="131"/>
      <c r="D4" s="131"/>
      <c r="E4" s="131"/>
      <c r="F4" s="132">
        <f>IF(K8&gt;K5,K5,IF(K8&lt;K11,K11,K8))</f>
        <v>4.8600000000000003</v>
      </c>
      <c r="G4" s="133">
        <v>0.9</v>
      </c>
      <c r="H4" s="131"/>
      <c r="I4" s="131"/>
      <c r="J4" s="134">
        <f>ROUNDDOWN(D4*F4*G4/100,0)</f>
        <v>0</v>
      </c>
      <c r="K4" s="135" t="s">
        <v>106</v>
      </c>
    </row>
    <row r="5" spans="2:11">
      <c r="B5" s="136"/>
      <c r="C5" s="137"/>
      <c r="D5" s="137"/>
      <c r="E5" s="137"/>
      <c r="F5" s="138"/>
      <c r="G5" s="137"/>
      <c r="H5" s="137"/>
      <c r="I5" s="137"/>
      <c r="J5" s="139"/>
      <c r="K5" s="140">
        <f>ROUND(12.4*K15^-0.0952,2)</f>
        <v>5.51</v>
      </c>
    </row>
    <row r="6" spans="2:11">
      <c r="B6" s="136" t="s">
        <v>40</v>
      </c>
      <c r="C6" s="137"/>
      <c r="D6" s="137">
        <v>0</v>
      </c>
      <c r="E6" s="137"/>
      <c r="F6" s="138">
        <f>F4</f>
        <v>4.8600000000000003</v>
      </c>
      <c r="G6" s="133">
        <v>0.9</v>
      </c>
      <c r="H6" s="137"/>
      <c r="I6" s="137"/>
      <c r="J6" s="134">
        <f>ROUNDDOWN(D6*F6*G4*G6/100,0)</f>
        <v>0</v>
      </c>
      <c r="K6" s="140"/>
    </row>
    <row r="7" spans="2:11">
      <c r="B7" s="136" t="s">
        <v>41</v>
      </c>
      <c r="C7" s="137"/>
      <c r="D7" s="137">
        <v>0</v>
      </c>
      <c r="E7" s="137"/>
      <c r="F7" s="138">
        <v>1</v>
      </c>
      <c r="G7" s="137"/>
      <c r="H7" s="137"/>
      <c r="I7" s="137"/>
      <c r="J7" s="134">
        <f>ROUNDDOWN(D7*F7/100,0)</f>
        <v>0</v>
      </c>
      <c r="K7" s="141" t="s">
        <v>107</v>
      </c>
    </row>
    <row r="8" spans="2:11">
      <c r="B8" s="136" t="s">
        <v>129</v>
      </c>
      <c r="C8" s="137"/>
      <c r="D8" s="137">
        <v>0</v>
      </c>
      <c r="E8" s="137"/>
      <c r="F8" s="138">
        <f>F4</f>
        <v>4.8600000000000003</v>
      </c>
      <c r="G8" s="133">
        <v>0.9</v>
      </c>
      <c r="H8" s="137"/>
      <c r="I8" s="137"/>
      <c r="J8" s="134">
        <f>ROUNDDOWN(D8*F8*G4*G8/100,0)</f>
        <v>0</v>
      </c>
      <c r="K8" s="140">
        <f>ROUND(12.15*K15^-0.1186*K48^0.0882,2)</f>
        <v>0</v>
      </c>
    </row>
    <row r="9" spans="2:11">
      <c r="B9" s="136" t="s">
        <v>42</v>
      </c>
      <c r="C9" s="137"/>
      <c r="D9" s="137">
        <v>0</v>
      </c>
      <c r="E9" s="137"/>
      <c r="F9" s="138"/>
      <c r="G9" s="137"/>
      <c r="H9" s="137"/>
      <c r="I9" s="137"/>
      <c r="J9" s="134">
        <f>ROUNDDOWN(D9*F9*G5*G9/100,0)</f>
        <v>0</v>
      </c>
      <c r="K9" s="142"/>
    </row>
    <row r="10" spans="2:11">
      <c r="B10" s="136"/>
      <c r="C10" s="137"/>
      <c r="D10" s="137"/>
      <c r="E10" s="122"/>
      <c r="F10" s="138"/>
      <c r="G10" s="137"/>
      <c r="H10" s="137"/>
      <c r="I10" s="137"/>
      <c r="J10" s="134"/>
      <c r="K10" s="141" t="s">
        <v>108</v>
      </c>
    </row>
    <row r="11" spans="2:11">
      <c r="B11" s="136"/>
      <c r="C11" s="137"/>
      <c r="D11" s="137"/>
      <c r="E11" s="137"/>
      <c r="F11" s="138"/>
      <c r="G11" s="137"/>
      <c r="H11" s="137"/>
      <c r="I11" s="137"/>
      <c r="J11" s="139"/>
      <c r="K11" s="140">
        <f>ROUND(10.94*K15^-0.0952,2)</f>
        <v>4.8600000000000003</v>
      </c>
    </row>
    <row r="12" spans="2:11">
      <c r="B12" s="136"/>
      <c r="C12" s="137"/>
      <c r="D12" s="137"/>
      <c r="E12" s="137"/>
      <c r="F12" s="138"/>
      <c r="G12" s="138"/>
      <c r="H12" s="138"/>
      <c r="I12" s="137"/>
      <c r="J12" s="134"/>
      <c r="K12" s="140"/>
    </row>
    <row r="13" spans="2:11">
      <c r="B13" s="136"/>
      <c r="C13" s="137"/>
      <c r="D13" s="137"/>
      <c r="E13" s="137"/>
      <c r="F13" s="138"/>
      <c r="G13" s="138"/>
      <c r="H13" s="138"/>
      <c r="I13" s="137"/>
      <c r="J13" s="139"/>
      <c r="K13" s="142"/>
    </row>
    <row r="14" spans="2:11">
      <c r="B14" s="136" t="s">
        <v>148</v>
      </c>
      <c r="C14" s="137"/>
      <c r="D14" s="137">
        <f>SUM(D4:D13)</f>
        <v>0</v>
      </c>
      <c r="E14" s="137"/>
      <c r="F14" s="138"/>
      <c r="G14" s="137"/>
      <c r="H14" s="137"/>
      <c r="I14" s="137"/>
      <c r="J14" s="139"/>
      <c r="K14" s="141" t="s">
        <v>109</v>
      </c>
    </row>
    <row r="15" spans="2:11">
      <c r="B15" s="143" t="s">
        <v>149</v>
      </c>
      <c r="C15" s="144" t="s">
        <v>150</v>
      </c>
      <c r="D15" s="145">
        <f>D14-D9</f>
        <v>0</v>
      </c>
      <c r="E15" s="145"/>
      <c r="F15" s="146"/>
      <c r="G15" s="145"/>
      <c r="H15" s="145"/>
      <c r="I15" s="145"/>
      <c r="J15" s="147">
        <f>SUM(J4:J14)</f>
        <v>0</v>
      </c>
      <c r="K15" s="148">
        <f>IF(D15&gt;5000000,ROUNDDOWN(D15/1000,0),5000)</f>
        <v>5000</v>
      </c>
    </row>
    <row r="16" spans="2:11" ht="8.25" customHeight="1">
      <c r="B16" s="149"/>
      <c r="C16" s="150"/>
      <c r="D16" s="122"/>
      <c r="E16" s="122"/>
      <c r="F16" s="123"/>
      <c r="G16" s="153"/>
      <c r="H16" s="122"/>
      <c r="I16" s="122"/>
      <c r="J16" s="122"/>
      <c r="K16" s="122"/>
    </row>
    <row r="17" spans="2:11">
      <c r="B17" s="121" t="s">
        <v>43</v>
      </c>
      <c r="C17" s="122"/>
      <c r="D17" s="122"/>
      <c r="E17" s="122"/>
      <c r="F17" s="123"/>
      <c r="G17" s="122"/>
      <c r="H17" s="122"/>
      <c r="I17" s="122"/>
      <c r="J17" s="122"/>
      <c r="K17" s="122"/>
    </row>
    <row r="18" spans="2:11">
      <c r="B18" s="125" t="s">
        <v>44</v>
      </c>
      <c r="C18" s="126" t="s">
        <v>31</v>
      </c>
      <c r="D18" s="126" t="s">
        <v>32</v>
      </c>
      <c r="E18" s="126" t="s">
        <v>33</v>
      </c>
      <c r="F18" s="127" t="s">
        <v>45</v>
      </c>
      <c r="G18" s="126" t="s">
        <v>35</v>
      </c>
      <c r="H18" s="126" t="s">
        <v>36</v>
      </c>
      <c r="I18" s="126" t="s">
        <v>37</v>
      </c>
      <c r="J18" s="128" t="s">
        <v>46</v>
      </c>
      <c r="K18" s="129" t="s">
        <v>110</v>
      </c>
    </row>
    <row r="19" spans="2:11">
      <c r="B19" s="130" t="s">
        <v>47</v>
      </c>
      <c r="C19" s="131"/>
      <c r="D19" s="131">
        <f>D4+J4</f>
        <v>0</v>
      </c>
      <c r="E19" s="131"/>
      <c r="F19" s="132">
        <f>IF(K23&gt;K20,K20,IF(K23&lt;K26,K26,K23))</f>
        <v>17.14</v>
      </c>
      <c r="G19" s="151">
        <v>1</v>
      </c>
      <c r="H19" s="131"/>
      <c r="I19" s="131"/>
      <c r="J19" s="134">
        <f>ROUNDDOWN(D19*F19*G19/100,0)</f>
        <v>0</v>
      </c>
      <c r="K19" s="135" t="s">
        <v>106</v>
      </c>
    </row>
    <row r="20" spans="2:11">
      <c r="B20" s="136"/>
      <c r="C20" s="137"/>
      <c r="D20" s="137"/>
      <c r="E20" s="137"/>
      <c r="F20" s="138"/>
      <c r="G20" s="133"/>
      <c r="H20" s="137"/>
      <c r="I20" s="137"/>
      <c r="J20" s="139"/>
      <c r="K20" s="140">
        <f>ROUND(165.22*K30^-0.1956,2)</f>
        <v>31.23</v>
      </c>
    </row>
    <row r="21" spans="2:11">
      <c r="B21" s="136" t="s">
        <v>48</v>
      </c>
      <c r="C21" s="137"/>
      <c r="D21" s="137">
        <f>D6+J6</f>
        <v>0</v>
      </c>
      <c r="E21" s="137"/>
      <c r="F21" s="132">
        <f>F19</f>
        <v>17.14</v>
      </c>
      <c r="G21" s="133">
        <v>1</v>
      </c>
      <c r="H21" s="137"/>
      <c r="I21" s="137"/>
      <c r="J21" s="134">
        <f>ROUNDDOWN(D21*F21*G21/100,0)</f>
        <v>0</v>
      </c>
      <c r="K21" s="140"/>
    </row>
    <row r="22" spans="2:11">
      <c r="B22" s="136" t="s">
        <v>49</v>
      </c>
      <c r="C22" s="137"/>
      <c r="D22" s="131">
        <f>D7+J7</f>
        <v>0</v>
      </c>
      <c r="E22" s="137"/>
      <c r="F22" s="138">
        <v>2</v>
      </c>
      <c r="G22" s="133"/>
      <c r="H22" s="137"/>
      <c r="I22" s="137"/>
      <c r="J22" s="134">
        <f>ROUNDDOWN(D22*F22/100,0)</f>
        <v>0</v>
      </c>
      <c r="K22" s="141" t="s">
        <v>107</v>
      </c>
    </row>
    <row r="23" spans="2:11">
      <c r="B23" s="136" t="s">
        <v>131</v>
      </c>
      <c r="C23" s="137"/>
      <c r="D23" s="131">
        <f>D8+J8</f>
        <v>0</v>
      </c>
      <c r="E23" s="137"/>
      <c r="F23" s="138">
        <f>F19</f>
        <v>17.14</v>
      </c>
      <c r="G23" s="133">
        <v>0.8</v>
      </c>
      <c r="H23" s="137"/>
      <c r="I23" s="137"/>
      <c r="J23" s="134">
        <f>ROUNDDOWN(D23*F23*G23/100,0)</f>
        <v>0</v>
      </c>
      <c r="K23" s="140">
        <f>ROUND(152.72*K30^-0.3085*K48^0.4222,2)</f>
        <v>0</v>
      </c>
    </row>
    <row r="24" spans="2:11">
      <c r="B24" s="136" t="s">
        <v>42</v>
      </c>
      <c r="C24" s="137"/>
      <c r="D24" s="131">
        <f>D9</f>
        <v>0</v>
      </c>
      <c r="E24" s="137"/>
      <c r="F24" s="138"/>
      <c r="G24" s="133"/>
      <c r="H24" s="137"/>
      <c r="I24" s="137"/>
      <c r="J24" s="134"/>
      <c r="K24" s="142"/>
    </row>
    <row r="25" spans="2:11">
      <c r="B25" s="136"/>
      <c r="C25" s="137"/>
      <c r="D25" s="131"/>
      <c r="E25" s="137"/>
      <c r="F25" s="138"/>
      <c r="G25" s="133"/>
      <c r="H25" s="137"/>
      <c r="I25" s="137"/>
      <c r="J25" s="134"/>
      <c r="K25" s="141" t="s">
        <v>108</v>
      </c>
    </row>
    <row r="26" spans="2:11">
      <c r="B26" s="136"/>
      <c r="C26" s="137"/>
      <c r="D26" s="137"/>
      <c r="E26" s="137"/>
      <c r="F26" s="138"/>
      <c r="G26" s="133"/>
      <c r="H26" s="137"/>
      <c r="I26" s="137"/>
      <c r="J26" s="134"/>
      <c r="K26" s="140">
        <f>ROUND(90.67*K30^-0.1956,2)</f>
        <v>17.14</v>
      </c>
    </row>
    <row r="27" spans="2:11">
      <c r="B27" s="136"/>
      <c r="C27" s="137"/>
      <c r="D27" s="131"/>
      <c r="E27" s="137"/>
      <c r="F27" s="138"/>
      <c r="G27" s="133"/>
      <c r="H27" s="137"/>
      <c r="I27" s="137"/>
      <c r="J27" s="134"/>
      <c r="K27" s="142"/>
    </row>
    <row r="28" spans="2:11">
      <c r="B28" s="136"/>
      <c r="C28" s="137"/>
      <c r="D28" s="137"/>
      <c r="E28" s="137"/>
      <c r="F28" s="138"/>
      <c r="G28" s="133"/>
      <c r="H28" s="137"/>
      <c r="I28" s="137"/>
      <c r="J28" s="134"/>
      <c r="K28" s="142"/>
    </row>
    <row r="29" spans="2:11">
      <c r="B29" s="136" t="s">
        <v>148</v>
      </c>
      <c r="C29" s="137"/>
      <c r="D29" s="137">
        <f>SUM(D19:D28)</f>
        <v>0</v>
      </c>
      <c r="E29" s="137"/>
      <c r="F29" s="138"/>
      <c r="G29" s="133"/>
      <c r="H29" s="137"/>
      <c r="I29" s="137"/>
      <c r="J29" s="134"/>
      <c r="K29" s="141" t="s">
        <v>0</v>
      </c>
    </row>
    <row r="30" spans="2:11">
      <c r="B30" s="143" t="s">
        <v>151</v>
      </c>
      <c r="C30" s="144" t="s">
        <v>150</v>
      </c>
      <c r="D30" s="145">
        <f>D29-D24</f>
        <v>0</v>
      </c>
      <c r="E30" s="145"/>
      <c r="F30" s="146"/>
      <c r="G30" s="152"/>
      <c r="H30" s="145"/>
      <c r="I30" s="145"/>
      <c r="J30" s="147">
        <f>SUM(J19:J29)</f>
        <v>0</v>
      </c>
      <c r="K30" s="148">
        <f>IF(D30&gt;5000000,ROUNDDOWN(D30/1000,0),5000)</f>
        <v>5000</v>
      </c>
    </row>
    <row r="31" spans="2:11" ht="8.25" customHeight="1">
      <c r="B31" s="149"/>
      <c r="C31" s="150"/>
      <c r="D31" s="122"/>
      <c r="E31" s="122"/>
      <c r="F31" s="123"/>
      <c r="G31" s="153"/>
      <c r="H31" s="122"/>
      <c r="I31" s="122"/>
      <c r="J31" s="122"/>
      <c r="K31" s="122"/>
    </row>
    <row r="32" spans="2:11">
      <c r="B32" s="121" t="s">
        <v>50</v>
      </c>
      <c r="C32" s="122"/>
      <c r="D32" s="122"/>
      <c r="E32" s="122"/>
      <c r="F32" s="123"/>
      <c r="G32" s="122"/>
      <c r="H32" s="122"/>
      <c r="I32" s="122"/>
      <c r="J32" s="122"/>
      <c r="K32" s="122"/>
    </row>
    <row r="33" spans="2:11">
      <c r="B33" s="125" t="s">
        <v>51</v>
      </c>
      <c r="C33" s="126" t="s">
        <v>31</v>
      </c>
      <c r="D33" s="126" t="s">
        <v>32</v>
      </c>
      <c r="E33" s="126" t="s">
        <v>33</v>
      </c>
      <c r="F33" s="127" t="s">
        <v>52</v>
      </c>
      <c r="G33" s="126" t="s">
        <v>35</v>
      </c>
      <c r="H33" s="126" t="s">
        <v>53</v>
      </c>
      <c r="I33" s="126" t="s">
        <v>37</v>
      </c>
      <c r="J33" s="128" t="s">
        <v>54</v>
      </c>
      <c r="K33" s="129" t="s">
        <v>1</v>
      </c>
    </row>
    <row r="34" spans="2:11">
      <c r="B34" s="154"/>
      <c r="C34" s="155"/>
      <c r="D34" s="155"/>
      <c r="E34" s="155"/>
      <c r="F34" s="156"/>
      <c r="G34" s="121"/>
      <c r="H34" s="155"/>
      <c r="I34" s="155"/>
      <c r="J34" s="157"/>
      <c r="K34" s="168" t="s">
        <v>2</v>
      </c>
    </row>
    <row r="35" spans="2:11">
      <c r="B35" s="136" t="s">
        <v>55</v>
      </c>
      <c r="C35" s="137"/>
      <c r="D35" s="137">
        <f>D29+J30</f>
        <v>0</v>
      </c>
      <c r="E35" s="137"/>
      <c r="F35" s="138" t="e">
        <f>IF(K38&gt;K35,K35,IF(K38&lt;K41,K41,K38))</f>
        <v>#NUM!</v>
      </c>
      <c r="G35" s="133">
        <v>1</v>
      </c>
      <c r="H35" s="137"/>
      <c r="I35" s="137"/>
      <c r="J35" s="139" t="e">
        <f>ROUNDDOWN(D35*F35*G35/100,0)</f>
        <v>#NUM!</v>
      </c>
      <c r="K35" s="169">
        <v>16.68</v>
      </c>
    </row>
    <row r="36" spans="2:11">
      <c r="B36" s="136"/>
      <c r="C36" s="137"/>
      <c r="D36" s="137"/>
      <c r="E36" s="137"/>
      <c r="F36" s="138"/>
      <c r="G36" s="133"/>
      <c r="H36" s="137"/>
      <c r="I36" s="137"/>
      <c r="J36" s="139"/>
      <c r="K36" s="170"/>
    </row>
    <row r="37" spans="2:11">
      <c r="B37" s="136"/>
      <c r="C37" s="138"/>
      <c r="D37" s="137"/>
      <c r="E37" s="137"/>
      <c r="F37" s="158"/>
      <c r="G37" s="133"/>
      <c r="H37" s="137"/>
      <c r="I37" s="137"/>
      <c r="J37" s="139"/>
      <c r="K37" s="170" t="s">
        <v>107</v>
      </c>
    </row>
    <row r="38" spans="2:11">
      <c r="B38" s="136" t="s">
        <v>56</v>
      </c>
      <c r="C38" s="138"/>
      <c r="D38" s="137"/>
      <c r="E38" s="159"/>
      <c r="F38" s="138">
        <v>0.04</v>
      </c>
      <c r="G38" s="138"/>
      <c r="H38" s="137"/>
      <c r="I38" s="137"/>
      <c r="J38" s="134">
        <f>ROUNDDOWN(D35*F38/100,-1)</f>
        <v>0</v>
      </c>
      <c r="K38" s="169" t="e">
        <f>ROUND(27.283-3.049*LOG(D45/1000),2)</f>
        <v>#NUM!</v>
      </c>
    </row>
    <row r="39" spans="2:11">
      <c r="B39" s="136"/>
      <c r="C39" s="137"/>
      <c r="D39" s="137"/>
      <c r="E39" s="137"/>
      <c r="F39" s="138"/>
      <c r="G39" s="137"/>
      <c r="H39" s="137"/>
      <c r="I39" s="137"/>
      <c r="J39" s="139"/>
      <c r="K39" s="171"/>
    </row>
    <row r="40" spans="2:11">
      <c r="B40" s="136"/>
      <c r="C40" s="137"/>
      <c r="D40" s="137"/>
      <c r="E40" s="137"/>
      <c r="F40" s="138"/>
      <c r="G40" s="137"/>
      <c r="H40" s="137"/>
      <c r="I40" s="137"/>
      <c r="J40" s="139"/>
      <c r="K40" s="170" t="s">
        <v>3</v>
      </c>
    </row>
    <row r="41" spans="2:11">
      <c r="B41" s="136"/>
      <c r="C41" s="137"/>
      <c r="D41" s="137"/>
      <c r="E41" s="137"/>
      <c r="F41" s="138"/>
      <c r="G41" s="138"/>
      <c r="H41" s="137"/>
      <c r="I41" s="137"/>
      <c r="J41" s="139"/>
      <c r="K41" s="169">
        <v>8.07</v>
      </c>
    </row>
    <row r="42" spans="2:11">
      <c r="B42" s="136"/>
      <c r="C42" s="137"/>
      <c r="D42" s="137"/>
      <c r="E42" s="137"/>
      <c r="F42" s="138"/>
      <c r="G42" s="137"/>
      <c r="H42" s="137"/>
      <c r="I42" s="137"/>
      <c r="J42" s="139"/>
      <c r="K42" s="142"/>
    </row>
    <row r="43" spans="2:11">
      <c r="B43" s="136"/>
      <c r="C43" s="137"/>
      <c r="D43" s="137"/>
      <c r="E43" s="137"/>
      <c r="F43" s="138"/>
      <c r="G43" s="137"/>
      <c r="H43" s="137"/>
      <c r="I43" s="137"/>
      <c r="J43" s="139"/>
      <c r="K43" s="142"/>
    </row>
    <row r="44" spans="2:11">
      <c r="B44" s="136"/>
      <c r="C44" s="137"/>
      <c r="D44" s="137"/>
      <c r="E44" s="137"/>
      <c r="F44" s="138"/>
      <c r="G44" s="137"/>
      <c r="H44" s="137"/>
      <c r="I44" s="137"/>
      <c r="J44" s="139"/>
      <c r="K44" s="142"/>
    </row>
    <row r="45" spans="2:11">
      <c r="B45" s="160" t="s">
        <v>57</v>
      </c>
      <c r="C45" s="145"/>
      <c r="D45" s="145">
        <f>SUM(D35:D43)</f>
        <v>0</v>
      </c>
      <c r="E45" s="145"/>
      <c r="F45" s="146"/>
      <c r="G45" s="145"/>
      <c r="H45" s="145"/>
      <c r="I45" s="145" t="e">
        <f>D45+J45</f>
        <v>#NUM!</v>
      </c>
      <c r="J45" s="147" t="e">
        <f>SUM(J34:J44)</f>
        <v>#NUM!</v>
      </c>
      <c r="K45" s="148"/>
    </row>
    <row r="46" spans="2:11">
      <c r="B46" s="125"/>
      <c r="C46" s="161"/>
      <c r="D46" s="162"/>
      <c r="E46" s="162"/>
      <c r="F46" s="161"/>
      <c r="G46" s="162"/>
      <c r="H46" s="162"/>
      <c r="I46" s="162"/>
      <c r="J46" s="128" t="s">
        <v>58</v>
      </c>
      <c r="K46" s="163" t="s">
        <v>4</v>
      </c>
    </row>
    <row r="47" spans="2:11">
      <c r="B47" s="125" t="s">
        <v>33</v>
      </c>
      <c r="C47" s="162"/>
      <c r="D47" s="162" t="e">
        <f>ROUNDDOWN(D45+J45,-5)</f>
        <v>#NUM!</v>
      </c>
      <c r="E47" s="162"/>
      <c r="F47" s="161"/>
      <c r="G47" s="162"/>
      <c r="H47" s="162"/>
      <c r="I47" s="162"/>
      <c r="J47" s="164" t="e">
        <f>D47-D45</f>
        <v>#NUM!</v>
      </c>
      <c r="K47" s="165" t="s">
        <v>5</v>
      </c>
    </row>
    <row r="48" spans="2:11">
      <c r="B48" s="125" t="s">
        <v>59</v>
      </c>
      <c r="C48" s="162"/>
      <c r="D48" s="162" t="e">
        <f>D47*10%</f>
        <v>#NUM!</v>
      </c>
      <c r="E48" s="162"/>
      <c r="F48" s="161"/>
      <c r="G48" s="162"/>
      <c r="H48" s="162"/>
      <c r="I48" s="162"/>
      <c r="J48" s="164"/>
      <c r="K48" s="166">
        <v>0</v>
      </c>
    </row>
    <row r="49" spans="2:11">
      <c r="B49" s="125" t="s">
        <v>60</v>
      </c>
      <c r="C49" s="162"/>
      <c r="D49" s="162" t="e">
        <f>SUM(D47:D48)</f>
        <v>#NUM!</v>
      </c>
      <c r="E49" s="162"/>
      <c r="F49" s="161"/>
      <c r="G49" s="162"/>
      <c r="H49" s="162"/>
      <c r="I49" s="162"/>
      <c r="J49" s="164"/>
      <c r="K49" s="167" t="s">
        <v>6</v>
      </c>
    </row>
    <row r="50" spans="2:11" ht="21">
      <c r="B50" s="723" t="s">
        <v>155</v>
      </c>
      <c r="C50" s="722"/>
      <c r="D50" s="722"/>
      <c r="E50" s="3"/>
      <c r="F50" s="4"/>
      <c r="G50" s="3"/>
      <c r="H50" s="3"/>
      <c r="I50" s="3"/>
      <c r="J50" s="3"/>
      <c r="K50" s="3"/>
    </row>
    <row r="51" spans="2:11">
      <c r="B51" s="172" t="s">
        <v>29</v>
      </c>
      <c r="C51" s="173"/>
      <c r="D51" s="173"/>
      <c r="E51" s="173"/>
      <c r="F51" s="174"/>
      <c r="G51" s="173"/>
      <c r="H51" s="173"/>
      <c r="I51" s="173"/>
      <c r="J51" s="173"/>
      <c r="K51" s="175" t="s">
        <v>147</v>
      </c>
    </row>
    <row r="52" spans="2:11">
      <c r="B52" s="176" t="s">
        <v>30</v>
      </c>
      <c r="C52" s="177" t="s">
        <v>31</v>
      </c>
      <c r="D52" s="177" t="s">
        <v>32</v>
      </c>
      <c r="E52" s="177" t="s">
        <v>33</v>
      </c>
      <c r="F52" s="178" t="s">
        <v>34</v>
      </c>
      <c r="G52" s="177" t="s">
        <v>35</v>
      </c>
      <c r="H52" s="177" t="s">
        <v>36</v>
      </c>
      <c r="I52" s="177" t="s">
        <v>37</v>
      </c>
      <c r="J52" s="179" t="s">
        <v>38</v>
      </c>
      <c r="K52" s="180" t="s">
        <v>105</v>
      </c>
    </row>
    <row r="53" spans="2:11">
      <c r="B53" s="181" t="s">
        <v>39</v>
      </c>
      <c r="C53" s="182"/>
      <c r="D53" s="182" t="e">
        <f>#REF!-D56</f>
        <v>#REF!</v>
      </c>
      <c r="E53" s="182"/>
      <c r="F53" s="183" t="e">
        <f>IF(K57&gt;K54,K54,IF(K57&lt;K60,K60,K57))</f>
        <v>#REF!</v>
      </c>
      <c r="G53" s="184">
        <v>0.9</v>
      </c>
      <c r="H53" s="182"/>
      <c r="I53" s="182"/>
      <c r="J53" s="185" t="e">
        <f>ROUNDDOWN(D53*F53*G53/100,0)</f>
        <v>#REF!</v>
      </c>
      <c r="K53" s="168" t="s">
        <v>106</v>
      </c>
    </row>
    <row r="54" spans="2:11">
      <c r="B54" s="186"/>
      <c r="C54" s="187"/>
      <c r="D54" s="187"/>
      <c r="E54" s="187"/>
      <c r="F54" s="188"/>
      <c r="G54" s="187"/>
      <c r="H54" s="187"/>
      <c r="I54" s="187"/>
      <c r="J54" s="189"/>
      <c r="K54" s="169" t="e">
        <f>ROUND(7.02*K64^-0.0433,2)</f>
        <v>#REF!</v>
      </c>
    </row>
    <row r="55" spans="2:11">
      <c r="B55" s="186" t="s">
        <v>40</v>
      </c>
      <c r="C55" s="187"/>
      <c r="D55" s="187">
        <v>0</v>
      </c>
      <c r="E55" s="187"/>
      <c r="F55" s="188" t="e">
        <f>F53</f>
        <v>#REF!</v>
      </c>
      <c r="G55" s="184">
        <v>0.9</v>
      </c>
      <c r="H55" s="187"/>
      <c r="I55" s="187"/>
      <c r="J55" s="185" t="e">
        <f>ROUNDDOWN(D55*F55*G53*G55/100,0)</f>
        <v>#REF!</v>
      </c>
      <c r="K55" s="169"/>
    </row>
    <row r="56" spans="2:11">
      <c r="B56" s="186" t="s">
        <v>41</v>
      </c>
      <c r="C56" s="187"/>
      <c r="D56" s="187">
        <f>'（印刷）科目別内訳'!I35</f>
        <v>0</v>
      </c>
      <c r="E56" s="187"/>
      <c r="F56" s="188">
        <v>1</v>
      </c>
      <c r="G56" s="187"/>
      <c r="H56" s="187"/>
      <c r="I56" s="187"/>
      <c r="J56" s="185">
        <f>ROUNDDOWN(D56*F56/100,0)</f>
        <v>0</v>
      </c>
      <c r="K56" s="170" t="s">
        <v>107</v>
      </c>
    </row>
    <row r="57" spans="2:11">
      <c r="B57" s="186" t="s">
        <v>129</v>
      </c>
      <c r="C57" s="187"/>
      <c r="D57" s="187">
        <v>0</v>
      </c>
      <c r="E57" s="187"/>
      <c r="F57" s="188" t="e">
        <f>F53</f>
        <v>#REF!</v>
      </c>
      <c r="G57" s="184">
        <v>0.9</v>
      </c>
      <c r="H57" s="187"/>
      <c r="I57" s="187"/>
      <c r="J57" s="185" t="e">
        <f>ROUNDDOWN(D57*F57*G53*G57/100,0)</f>
        <v>#REF!</v>
      </c>
      <c r="K57" s="169" t="e">
        <f>ROUND(12.21*K64^-0.2596*K97^0.6874,2)</f>
        <v>#REF!</v>
      </c>
    </row>
    <row r="58" spans="2:11">
      <c r="B58" s="186" t="s">
        <v>42</v>
      </c>
      <c r="C58" s="187"/>
      <c r="D58" s="187"/>
      <c r="E58" s="187"/>
      <c r="F58" s="188"/>
      <c r="G58" s="187"/>
      <c r="H58" s="187"/>
      <c r="I58" s="187"/>
      <c r="J58" s="189"/>
      <c r="K58" s="171"/>
    </row>
    <row r="59" spans="2:11">
      <c r="B59" s="186"/>
      <c r="C59" s="187"/>
      <c r="D59" s="187"/>
      <c r="E59" s="173"/>
      <c r="F59" s="188"/>
      <c r="G59" s="187"/>
      <c r="H59" s="187"/>
      <c r="I59" s="187"/>
      <c r="J59" s="185"/>
      <c r="K59" s="170" t="s">
        <v>108</v>
      </c>
    </row>
    <row r="60" spans="2:11">
      <c r="B60" s="186"/>
      <c r="C60" s="187"/>
      <c r="D60" s="187"/>
      <c r="E60" s="187"/>
      <c r="F60" s="188"/>
      <c r="G60" s="187"/>
      <c r="H60" s="187"/>
      <c r="I60" s="187"/>
      <c r="J60" s="189"/>
      <c r="K60" s="169" t="e">
        <f>ROUND(2.44*K64^-0.0433,2)</f>
        <v>#REF!</v>
      </c>
    </row>
    <row r="61" spans="2:11">
      <c r="B61" s="186"/>
      <c r="C61" s="187"/>
      <c r="D61" s="187"/>
      <c r="E61" s="187"/>
      <c r="F61" s="188"/>
      <c r="G61" s="188"/>
      <c r="H61" s="188"/>
      <c r="I61" s="187"/>
      <c r="J61" s="185"/>
      <c r="K61" s="169"/>
    </row>
    <row r="62" spans="2:11">
      <c r="B62" s="186" t="s">
        <v>148</v>
      </c>
      <c r="C62" s="187"/>
      <c r="D62" s="187" t="e">
        <f>SUM(D52:D61)</f>
        <v>#REF!</v>
      </c>
      <c r="E62" s="187"/>
      <c r="F62" s="188"/>
      <c r="G62" s="188"/>
      <c r="H62" s="188"/>
      <c r="I62" s="187"/>
      <c r="J62" s="189"/>
      <c r="K62" s="171"/>
    </row>
    <row r="63" spans="2:11">
      <c r="B63" s="136" t="s">
        <v>156</v>
      </c>
      <c r="C63" s="187"/>
      <c r="D63" s="187"/>
      <c r="E63" s="187"/>
      <c r="F63" s="188"/>
      <c r="G63" s="187"/>
      <c r="H63" s="187"/>
      <c r="I63" s="187"/>
      <c r="J63" s="189"/>
      <c r="K63" s="170" t="s">
        <v>109</v>
      </c>
    </row>
    <row r="64" spans="2:11">
      <c r="B64" s="190" t="s">
        <v>149</v>
      </c>
      <c r="C64" s="191" t="s">
        <v>150</v>
      </c>
      <c r="D64" s="192" t="e">
        <f>D62-D58</f>
        <v>#REF!</v>
      </c>
      <c r="E64" s="192"/>
      <c r="F64" s="193"/>
      <c r="G64" s="192"/>
      <c r="H64" s="192"/>
      <c r="I64" s="192"/>
      <c r="J64" s="194" t="e">
        <f>SUM(J53:J63)</f>
        <v>#REF!</v>
      </c>
      <c r="K64" s="195" t="e">
        <f>IF(D64&gt;3000000,ROUNDDOWN(D64/1000,0),3000)</f>
        <v>#REF!</v>
      </c>
    </row>
    <row r="65" spans="2:11" ht="8.25" customHeight="1">
      <c r="B65" s="149"/>
      <c r="C65" s="150"/>
      <c r="D65" s="122"/>
      <c r="E65" s="122"/>
      <c r="F65" s="123"/>
      <c r="G65" s="153"/>
      <c r="H65" s="122"/>
      <c r="I65" s="122"/>
      <c r="J65" s="122"/>
      <c r="K65" s="122"/>
    </row>
    <row r="66" spans="2:11">
      <c r="B66" s="172" t="s">
        <v>43</v>
      </c>
      <c r="C66" s="173"/>
      <c r="D66" s="173"/>
      <c r="E66" s="173"/>
      <c r="F66" s="174"/>
      <c r="G66" s="173"/>
      <c r="H66" s="173"/>
      <c r="I66" s="173"/>
      <c r="J66" s="173"/>
      <c r="K66" s="173"/>
    </row>
    <row r="67" spans="2:11">
      <c r="B67" s="176" t="s">
        <v>44</v>
      </c>
      <c r="C67" s="177" t="s">
        <v>31</v>
      </c>
      <c r="D67" s="177" t="s">
        <v>32</v>
      </c>
      <c r="E67" s="177" t="s">
        <v>33</v>
      </c>
      <c r="F67" s="178" t="s">
        <v>45</v>
      </c>
      <c r="G67" s="177" t="s">
        <v>35</v>
      </c>
      <c r="H67" s="177" t="s">
        <v>36</v>
      </c>
      <c r="I67" s="177" t="s">
        <v>37</v>
      </c>
      <c r="J67" s="179" t="s">
        <v>46</v>
      </c>
      <c r="K67" s="180" t="s">
        <v>110</v>
      </c>
    </row>
    <row r="68" spans="2:11">
      <c r="B68" s="181" t="s">
        <v>47</v>
      </c>
      <c r="C68" s="182"/>
      <c r="D68" s="182" t="e">
        <f>D53+J53</f>
        <v>#REF!</v>
      </c>
      <c r="E68" s="182"/>
      <c r="F68" s="183" t="e">
        <f>IF(K72&gt;K69,K69,IF(K72&lt;K75,K75,K72))</f>
        <v>#REF!</v>
      </c>
      <c r="G68" s="196">
        <v>1</v>
      </c>
      <c r="H68" s="182"/>
      <c r="I68" s="182"/>
      <c r="J68" s="185" t="e">
        <f>ROUNDDOWN(D68*F68*G68/100,0)</f>
        <v>#REF!</v>
      </c>
      <c r="K68" s="168" t="s">
        <v>106</v>
      </c>
    </row>
    <row r="69" spans="2:11">
      <c r="B69" s="186"/>
      <c r="C69" s="187"/>
      <c r="D69" s="187"/>
      <c r="E69" s="187"/>
      <c r="F69" s="188"/>
      <c r="G69" s="184"/>
      <c r="H69" s="187"/>
      <c r="I69" s="187"/>
      <c r="J69" s="189"/>
      <c r="K69" s="169" t="e">
        <f>ROUND(467.95*K79^-0.3009,2)</f>
        <v>#REF!</v>
      </c>
    </row>
    <row r="70" spans="2:11">
      <c r="B70" s="186" t="s">
        <v>48</v>
      </c>
      <c r="C70" s="187"/>
      <c r="D70" s="187" t="e">
        <f>D55+J55</f>
        <v>#REF!</v>
      </c>
      <c r="E70" s="187"/>
      <c r="F70" s="183" t="e">
        <f>F68</f>
        <v>#REF!</v>
      </c>
      <c r="G70" s="184">
        <v>1</v>
      </c>
      <c r="H70" s="187"/>
      <c r="I70" s="187"/>
      <c r="J70" s="185" t="e">
        <f>ROUNDDOWN(D70*F70*G70/100,0)</f>
        <v>#REF!</v>
      </c>
      <c r="K70" s="169"/>
    </row>
    <row r="71" spans="2:11">
      <c r="B71" s="186" t="s">
        <v>49</v>
      </c>
      <c r="C71" s="187"/>
      <c r="D71" s="182">
        <f>D56+J56</f>
        <v>0</v>
      </c>
      <c r="E71" s="187"/>
      <c r="F71" s="188">
        <v>2</v>
      </c>
      <c r="G71" s="184"/>
      <c r="H71" s="187"/>
      <c r="I71" s="187"/>
      <c r="J71" s="185">
        <f>ROUNDDOWN(D71*F71/100,0)</f>
        <v>0</v>
      </c>
      <c r="K71" s="170" t="s">
        <v>107</v>
      </c>
    </row>
    <row r="72" spans="2:11">
      <c r="B72" s="186" t="s">
        <v>131</v>
      </c>
      <c r="C72" s="187"/>
      <c r="D72" s="182" t="e">
        <f>D57+J57</f>
        <v>#REF!</v>
      </c>
      <c r="E72" s="187"/>
      <c r="F72" s="188" t="e">
        <f>F68</f>
        <v>#REF!</v>
      </c>
      <c r="G72" s="184">
        <v>0.8</v>
      </c>
      <c r="H72" s="187"/>
      <c r="I72" s="187"/>
      <c r="J72" s="185" t="e">
        <f>ROUNDDOWN(D72*F72*G72/100,0)</f>
        <v>#REF!</v>
      </c>
      <c r="K72" s="169" t="e">
        <f>ROUND(825.85*K79^-0.5122*K97^0.6648,2)</f>
        <v>#REF!</v>
      </c>
    </row>
    <row r="73" spans="2:11">
      <c r="B73" s="186" t="s">
        <v>42</v>
      </c>
      <c r="C73" s="187"/>
      <c r="D73" s="182">
        <f>D58</f>
        <v>0</v>
      </c>
      <c r="E73" s="187"/>
      <c r="F73" s="188"/>
      <c r="G73" s="184"/>
      <c r="H73" s="187"/>
      <c r="I73" s="187"/>
      <c r="J73" s="185"/>
      <c r="K73" s="171"/>
    </row>
    <row r="74" spans="2:11">
      <c r="B74" s="186"/>
      <c r="C74" s="187"/>
      <c r="D74" s="182"/>
      <c r="E74" s="187"/>
      <c r="F74" s="188"/>
      <c r="G74" s="184"/>
      <c r="H74" s="187"/>
      <c r="I74" s="187"/>
      <c r="J74" s="185"/>
      <c r="K74" s="170" t="s">
        <v>108</v>
      </c>
    </row>
    <row r="75" spans="2:11">
      <c r="B75" s="186"/>
      <c r="C75" s="187"/>
      <c r="D75" s="187"/>
      <c r="E75" s="187"/>
      <c r="F75" s="188"/>
      <c r="G75" s="184"/>
      <c r="H75" s="187"/>
      <c r="I75" s="187"/>
      <c r="J75" s="185"/>
      <c r="K75" s="169" t="e">
        <f>ROUND(169.65*K79^-0.3009,2)</f>
        <v>#REF!</v>
      </c>
    </row>
    <row r="76" spans="2:11">
      <c r="B76" s="186"/>
      <c r="C76" s="187"/>
      <c r="D76" s="182"/>
      <c r="E76" s="187"/>
      <c r="F76" s="188"/>
      <c r="G76" s="184"/>
      <c r="H76" s="187"/>
      <c r="I76" s="187"/>
      <c r="J76" s="185"/>
      <c r="K76" s="171"/>
    </row>
    <row r="77" spans="2:11">
      <c r="B77" s="186"/>
      <c r="C77" s="187"/>
      <c r="D77" s="187"/>
      <c r="E77" s="187"/>
      <c r="F77" s="188"/>
      <c r="G77" s="184"/>
      <c r="H77" s="187"/>
      <c r="I77" s="187"/>
      <c r="J77" s="185"/>
      <c r="K77" s="171"/>
    </row>
    <row r="78" spans="2:11">
      <c r="B78" s="186" t="s">
        <v>148</v>
      </c>
      <c r="C78" s="187"/>
      <c r="D78" s="187" t="e">
        <f>SUM(D68:D77)</f>
        <v>#REF!</v>
      </c>
      <c r="E78" s="187"/>
      <c r="F78" s="188"/>
      <c r="G78" s="184"/>
      <c r="H78" s="187"/>
      <c r="I78" s="187"/>
      <c r="J78" s="185"/>
      <c r="K78" s="170" t="s">
        <v>0</v>
      </c>
    </row>
    <row r="79" spans="2:11">
      <c r="B79" s="190" t="s">
        <v>151</v>
      </c>
      <c r="C79" s="191" t="s">
        <v>150</v>
      </c>
      <c r="D79" s="192" t="e">
        <f>D78-D73</f>
        <v>#REF!</v>
      </c>
      <c r="E79" s="192"/>
      <c r="F79" s="193"/>
      <c r="G79" s="197"/>
      <c r="H79" s="192"/>
      <c r="I79" s="192"/>
      <c r="J79" s="194" t="e">
        <f>SUM(J68:J78)</f>
        <v>#REF!</v>
      </c>
      <c r="K79" s="195" t="e">
        <f>IF(D79&gt;3000000,ROUNDDOWN(D79/1000,0),3000)</f>
        <v>#REF!</v>
      </c>
    </row>
    <row r="80" spans="2:11" ht="8.25" customHeight="1">
      <c r="B80" s="149"/>
      <c r="C80" s="150"/>
      <c r="D80" s="122"/>
      <c r="E80" s="122"/>
      <c r="F80" s="123"/>
      <c r="G80" s="153"/>
      <c r="H80" s="122"/>
      <c r="I80" s="122"/>
      <c r="J80" s="122"/>
      <c r="K80" s="122"/>
    </row>
    <row r="81" spans="2:11">
      <c r="B81" s="172" t="s">
        <v>50</v>
      </c>
      <c r="C81" s="173"/>
      <c r="D81" s="173"/>
      <c r="E81" s="173"/>
      <c r="F81" s="174"/>
      <c r="G81" s="173"/>
      <c r="H81" s="173"/>
      <c r="I81" s="173"/>
      <c r="J81" s="173"/>
      <c r="K81" s="173"/>
    </row>
    <row r="82" spans="2:11">
      <c r="B82" s="176" t="s">
        <v>51</v>
      </c>
      <c r="C82" s="177" t="s">
        <v>31</v>
      </c>
      <c r="D82" s="177" t="s">
        <v>32</v>
      </c>
      <c r="E82" s="177" t="s">
        <v>33</v>
      </c>
      <c r="F82" s="178" t="s">
        <v>52</v>
      </c>
      <c r="G82" s="177" t="s">
        <v>35</v>
      </c>
      <c r="H82" s="177" t="s">
        <v>53</v>
      </c>
      <c r="I82" s="177" t="s">
        <v>37</v>
      </c>
      <c r="J82" s="179" t="s">
        <v>54</v>
      </c>
      <c r="K82" s="180" t="s">
        <v>1</v>
      </c>
    </row>
    <row r="83" spans="2:11">
      <c r="B83" s="198"/>
      <c r="C83" s="199"/>
      <c r="D83" s="199"/>
      <c r="E83" s="199"/>
      <c r="F83" s="200"/>
      <c r="G83" s="172"/>
      <c r="H83" s="199"/>
      <c r="I83" s="199"/>
      <c r="J83" s="201"/>
      <c r="K83" s="168" t="s">
        <v>2</v>
      </c>
    </row>
    <row r="84" spans="2:11">
      <c r="B84" s="186" t="s">
        <v>55</v>
      </c>
      <c r="C84" s="584"/>
      <c r="D84" s="187" t="e">
        <f>J79+D78</f>
        <v>#REF!</v>
      </c>
      <c r="E84" s="187"/>
      <c r="F84" s="188" t="e">
        <f>IF(K87&gt;K84,K84,IF(K87&lt;K90,K90,K87))</f>
        <v>#REF!</v>
      </c>
      <c r="G84" s="184">
        <v>1</v>
      </c>
      <c r="H84" s="187"/>
      <c r="I84" s="187"/>
      <c r="J84" s="189" t="e">
        <f>ROUNDDOWN(D84*F84*G84/100,0)</f>
        <v>#REF!</v>
      </c>
      <c r="K84" s="169">
        <v>16.68</v>
      </c>
    </row>
    <row r="85" spans="2:11">
      <c r="B85" s="186"/>
      <c r="C85" s="584"/>
      <c r="D85" s="187"/>
      <c r="E85" s="187"/>
      <c r="F85" s="188"/>
      <c r="G85" s="184"/>
      <c r="H85" s="187"/>
      <c r="I85" s="187"/>
      <c r="J85" s="189"/>
      <c r="K85" s="170"/>
    </row>
    <row r="86" spans="2:11">
      <c r="B86" s="186"/>
      <c r="C86" s="585"/>
      <c r="D86" s="187"/>
      <c r="E86" s="187"/>
      <c r="F86" s="202"/>
      <c r="G86" s="184"/>
      <c r="H86" s="187"/>
      <c r="I86" s="187"/>
      <c r="J86" s="189"/>
      <c r="K86" s="170" t="s">
        <v>107</v>
      </c>
    </row>
    <row r="87" spans="2:11">
      <c r="B87" s="186" t="s">
        <v>56</v>
      </c>
      <c r="C87" s="188"/>
      <c r="D87" s="187"/>
      <c r="E87" s="203"/>
      <c r="F87" s="188">
        <v>0.04</v>
      </c>
      <c r="G87" s="188"/>
      <c r="H87" s="187"/>
      <c r="I87" s="187"/>
      <c r="J87" s="185" t="e">
        <f>ROUNDDOWN(D84*F87/100,-1)</f>
        <v>#REF!</v>
      </c>
      <c r="K87" s="169" t="e">
        <f>ROUND(27.283-3.049*LOG(D94/1000),2)</f>
        <v>#REF!</v>
      </c>
    </row>
    <row r="88" spans="2:11">
      <c r="B88" s="186"/>
      <c r="C88" s="187"/>
      <c r="D88" s="187"/>
      <c r="E88" s="187"/>
      <c r="F88" s="188"/>
      <c r="G88" s="187"/>
      <c r="H88" s="187"/>
      <c r="I88" s="187"/>
      <c r="J88" s="189"/>
      <c r="K88" s="171"/>
    </row>
    <row r="89" spans="2:11">
      <c r="B89" s="186"/>
      <c r="C89" s="187"/>
      <c r="D89" s="187"/>
      <c r="E89" s="187"/>
      <c r="F89" s="188"/>
      <c r="G89" s="187"/>
      <c r="H89" s="187"/>
      <c r="I89" s="187"/>
      <c r="J89" s="189"/>
      <c r="K89" s="170" t="s">
        <v>3</v>
      </c>
    </row>
    <row r="90" spans="2:11">
      <c r="B90" s="186"/>
      <c r="C90" s="187"/>
      <c r="D90" s="187"/>
      <c r="E90" s="187"/>
      <c r="F90" s="188"/>
      <c r="G90" s="188"/>
      <c r="H90" s="187"/>
      <c r="I90" s="187"/>
      <c r="J90" s="189"/>
      <c r="K90" s="169">
        <v>8.07</v>
      </c>
    </row>
    <row r="91" spans="2:11">
      <c r="B91" s="186"/>
      <c r="C91" s="187"/>
      <c r="D91" s="187"/>
      <c r="E91" s="187"/>
      <c r="F91" s="188"/>
      <c r="G91" s="187"/>
      <c r="H91" s="187"/>
      <c r="I91" s="187"/>
      <c r="J91" s="189"/>
      <c r="K91" s="171"/>
    </row>
    <row r="92" spans="2:11">
      <c r="B92" s="186"/>
      <c r="C92" s="187"/>
      <c r="D92" s="187"/>
      <c r="E92" s="187"/>
      <c r="F92" s="188"/>
      <c r="G92" s="187"/>
      <c r="H92" s="187"/>
      <c r="I92" s="187"/>
      <c r="J92" s="189"/>
      <c r="K92" s="171"/>
    </row>
    <row r="93" spans="2:11">
      <c r="B93" s="186"/>
      <c r="C93" s="187"/>
      <c r="D93" s="187"/>
      <c r="E93" s="187"/>
      <c r="F93" s="188"/>
      <c r="G93" s="187"/>
      <c r="H93" s="187"/>
      <c r="I93" s="187"/>
      <c r="J93" s="189"/>
      <c r="K93" s="171"/>
    </row>
    <row r="94" spans="2:11">
      <c r="B94" s="204" t="s">
        <v>57</v>
      </c>
      <c r="C94" s="192"/>
      <c r="D94" s="192" t="e">
        <f>SUM(D84:D92)</f>
        <v>#REF!</v>
      </c>
      <c r="E94" s="192"/>
      <c r="F94" s="193"/>
      <c r="G94" s="192"/>
      <c r="H94" s="192"/>
      <c r="I94" s="192" t="e">
        <f>D94+J94</f>
        <v>#REF!</v>
      </c>
      <c r="J94" s="194" t="e">
        <f>SUM(J83:J93)</f>
        <v>#REF!</v>
      </c>
      <c r="K94" s="195"/>
    </row>
    <row r="95" spans="2:11">
      <c r="B95" s="176"/>
      <c r="C95" s="205"/>
      <c r="D95" s="206"/>
      <c r="E95" s="206"/>
      <c r="F95" s="205"/>
      <c r="G95" s="206"/>
      <c r="H95" s="206"/>
      <c r="I95" s="206"/>
      <c r="J95" s="179" t="s">
        <v>58</v>
      </c>
      <c r="K95" s="207" t="s">
        <v>4</v>
      </c>
    </row>
    <row r="96" spans="2:11">
      <c r="B96" s="176" t="s">
        <v>33</v>
      </c>
      <c r="C96" s="206"/>
      <c r="D96" s="583" t="e">
        <f>ROUNDDOWN(D94+J94,-5)</f>
        <v>#REF!</v>
      </c>
      <c r="E96" s="206"/>
      <c r="F96" s="205"/>
      <c r="G96" s="206"/>
      <c r="H96" s="206"/>
      <c r="I96" s="206"/>
      <c r="J96" s="208" t="e">
        <f>D96-D94</f>
        <v>#REF!</v>
      </c>
      <c r="K96" s="209" t="s">
        <v>5</v>
      </c>
    </row>
    <row r="97" spans="2:11">
      <c r="B97" s="176" t="s">
        <v>59</v>
      </c>
      <c r="C97" s="206"/>
      <c r="D97" s="206" t="e">
        <f>D96*10%</f>
        <v>#REF!</v>
      </c>
      <c r="E97" s="206"/>
      <c r="F97" s="205"/>
      <c r="G97" s="206"/>
      <c r="H97" s="206"/>
      <c r="I97" s="206"/>
      <c r="J97" s="208"/>
      <c r="K97" s="210">
        <v>2.5</v>
      </c>
    </row>
    <row r="98" spans="2:11">
      <c r="B98" s="176" t="s">
        <v>60</v>
      </c>
      <c r="C98" s="206"/>
      <c r="D98" s="206" t="e">
        <f>SUM(D96:D97)</f>
        <v>#REF!</v>
      </c>
      <c r="E98" s="206"/>
      <c r="F98" s="205"/>
      <c r="G98" s="206"/>
      <c r="H98" s="206"/>
      <c r="I98" s="206"/>
      <c r="J98" s="208"/>
      <c r="K98" s="211" t="s">
        <v>6</v>
      </c>
    </row>
  </sheetData>
  <phoneticPr fontId="13"/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16</vt:i4>
      </vt:variant>
      <vt:variant>
        <vt:lpstr>名前付き一覧</vt:lpstr>
      </vt:variant>
      <vt:variant>
        <vt:i4>39</vt:i4>
      </vt:variant>
    </vt:vector>
  </HeadingPairs>
  <TitlesOfParts>
    <vt:vector size="55" baseType="lpstr">
      <vt:lpstr>起工内容明細</vt:lpstr>
      <vt:lpstr>集計</vt:lpstr>
      <vt:lpstr>①共通費（新建）</vt:lpstr>
      <vt:lpstr>②共通費（改建）</vt:lpstr>
      <vt:lpstr>③共通費（新電）</vt:lpstr>
      <vt:lpstr>④共通費（改電）</vt:lpstr>
      <vt:lpstr>⑤共通費（新機）</vt:lpstr>
      <vt:lpstr>共通費（電気）</vt:lpstr>
      <vt:lpstr>共通費（機械）</vt:lpstr>
      <vt:lpstr>（印刷ｐ1のみ）表紙</vt:lpstr>
      <vt:lpstr>（印刷）科目別内訳</vt:lpstr>
      <vt:lpstr>（印刷）細目別内訳 </vt:lpstr>
      <vt:lpstr>代価表</vt:lpstr>
      <vt:lpstr>積算拾い資料</vt:lpstr>
      <vt:lpstr>見積比較表</vt:lpstr>
      <vt:lpstr>参考資料</vt:lpstr>
      <vt:lpstr>CATV</vt:lpstr>
      <vt:lpstr>CATV設備</vt:lpstr>
      <vt:lpstr>LAN</vt:lpstr>
      <vt:lpstr>'（印刷）科目別内訳'!Print_Area</vt:lpstr>
      <vt:lpstr>'（印刷）細目別内訳 '!Print_Area</vt:lpstr>
      <vt:lpstr>'（印刷ｐ1のみ）表紙'!Print_Area</vt:lpstr>
      <vt:lpstr>'①共通費（新建）'!Print_Area</vt:lpstr>
      <vt:lpstr>'②共通費（改建）'!Print_Area</vt:lpstr>
      <vt:lpstr>'③共通費（新電）'!Print_Area</vt:lpstr>
      <vt:lpstr>'④共通費（改電）'!Print_Area</vt:lpstr>
      <vt:lpstr>'⑤共通費（新機）'!Print_Area</vt:lpstr>
      <vt:lpstr>'共通費（機械）'!Print_Area</vt:lpstr>
      <vt:lpstr>'共通費（電気）'!Print_Area</vt:lpstr>
      <vt:lpstr>見積比較表!Print_Area</vt:lpstr>
      <vt:lpstr>集計!Print_Area</vt:lpstr>
      <vt:lpstr>積算拾い資料!Print_Area</vt:lpstr>
      <vt:lpstr>代価表!Print_Area</vt:lpstr>
      <vt:lpstr>'（印刷）科目別内訳'!Print_Titles</vt:lpstr>
      <vt:lpstr>'（印刷）細目別内訳 '!Print_Titles</vt:lpstr>
      <vt:lpstr>代価表!Print_Titles</vt:lpstr>
      <vt:lpstr>TEL</vt:lpstr>
      <vt:lpstr>ｺﾝｾﾝﾄ分岐</vt:lpstr>
      <vt:lpstr>仮設工事</vt:lpstr>
      <vt:lpstr>拡声</vt:lpstr>
      <vt:lpstr>警備</vt:lpstr>
      <vt:lpstr>高圧</vt:lpstr>
      <vt:lpstr>自火報</vt:lpstr>
      <vt:lpstr>自火報7</vt:lpstr>
      <vt:lpstr>自火報7号館</vt:lpstr>
      <vt:lpstr>自動火災報知設備</vt:lpstr>
      <vt:lpstr>情報</vt:lpstr>
      <vt:lpstr>電幹線</vt:lpstr>
      <vt:lpstr>電灯</vt:lpstr>
      <vt:lpstr>電分岐</vt:lpstr>
      <vt:lpstr>電話</vt:lpstr>
      <vt:lpstr>動幹線</vt:lpstr>
      <vt:lpstr>動分岐</vt:lpstr>
      <vt:lpstr>発電</vt:lpstr>
      <vt:lpstr>誘導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三竿</dc:creator>
  <cp:lastModifiedBy>sadasugi</cp:lastModifiedBy>
  <cp:lastPrinted>2025-12-14T07:28:05Z</cp:lastPrinted>
  <dcterms:created xsi:type="dcterms:W3CDTF">2003-02-20T06:57:10Z</dcterms:created>
  <dcterms:modified xsi:type="dcterms:W3CDTF">2025-12-24T06:13:26Z</dcterms:modified>
</cp:coreProperties>
</file>